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55" yWindow="45" windowWidth="14220" windowHeight="12690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1" r:id="rId13"/>
    <sheet name="GPC alcances 2018" sheetId="67" r:id="rId14"/>
    <sheet name="GPC alcances serie CO2eq" sheetId="68" r:id="rId15"/>
    <sheet name="GPC Basic 2018" sheetId="69" r:id="rId16"/>
    <sheet name="GPC Basic serie CO2eq" sheetId="70" r:id="rId17"/>
    <sheet name="aux" sheetId="72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4" i="72" l="1"/>
  <c r="B244" i="72"/>
  <c r="A244" i="72"/>
  <c r="B243" i="72"/>
  <c r="A243" i="72"/>
  <c r="B242" i="72"/>
  <c r="B21" i="71" s="1"/>
  <c r="A242" i="72"/>
  <c r="B241" i="72"/>
  <c r="A241" i="72"/>
  <c r="A45" i="71" s="1"/>
  <c r="B240" i="72"/>
  <c r="A240" i="72"/>
  <c r="B239" i="72"/>
  <c r="A239" i="72"/>
  <c r="B238" i="72"/>
  <c r="B14" i="71" s="1"/>
  <c r="A238" i="72"/>
  <c r="C237" i="72"/>
  <c r="B237" i="72"/>
  <c r="A237" i="72"/>
  <c r="B236" i="72"/>
  <c r="A236" i="72"/>
  <c r="B235" i="72"/>
  <c r="A235" i="72"/>
  <c r="B234" i="72"/>
  <c r="B245" i="71" s="1"/>
  <c r="A234" i="72"/>
  <c r="B233" i="72"/>
  <c r="A233" i="72"/>
  <c r="A244" i="71" s="1"/>
  <c r="B232" i="72"/>
  <c r="A232" i="72"/>
  <c r="B231" i="72"/>
  <c r="A231" i="72"/>
  <c r="B230" i="72"/>
  <c r="B241" i="71" s="1"/>
  <c r="A230" i="72"/>
  <c r="B229" i="72"/>
  <c r="A229" i="72"/>
  <c r="A240" i="71" s="1"/>
  <c r="B228" i="72"/>
  <c r="A228" i="72"/>
  <c r="B227" i="72"/>
  <c r="A227" i="72"/>
  <c r="B226" i="72"/>
  <c r="A226" i="72"/>
  <c r="B225" i="72"/>
  <c r="A225" i="72"/>
  <c r="B224" i="72"/>
  <c r="A224" i="72"/>
  <c r="B223" i="72"/>
  <c r="A223" i="72"/>
  <c r="B222" i="72"/>
  <c r="B234" i="71" s="1"/>
  <c r="A222" i="72"/>
  <c r="B221" i="72"/>
  <c r="A221" i="72"/>
  <c r="A233" i="71" s="1"/>
  <c r="B220" i="72"/>
  <c r="A220" i="72"/>
  <c r="B219" i="72"/>
  <c r="A219" i="72"/>
  <c r="B218" i="72"/>
  <c r="B231" i="71" s="1"/>
  <c r="A218" i="72"/>
  <c r="B217" i="72"/>
  <c r="A217" i="72"/>
  <c r="A230" i="71" s="1"/>
  <c r="B216" i="72"/>
  <c r="A216" i="72"/>
  <c r="B215" i="72"/>
  <c r="A215" i="72"/>
  <c r="B214" i="72"/>
  <c r="B227" i="71" s="1"/>
  <c r="A214" i="72"/>
  <c r="B213" i="72"/>
  <c r="A213" i="72"/>
  <c r="A226" i="71" s="1"/>
  <c r="B212" i="72"/>
  <c r="A212" i="72"/>
  <c r="B211" i="72"/>
  <c r="A211" i="72"/>
  <c r="B210" i="72"/>
  <c r="A210" i="72"/>
  <c r="B209" i="72"/>
  <c r="A209" i="72"/>
  <c r="A222" i="71" s="1"/>
  <c r="B208" i="72"/>
  <c r="A208" i="72"/>
  <c r="B207" i="72"/>
  <c r="A207" i="72"/>
  <c r="B206" i="72"/>
  <c r="A206" i="72"/>
  <c r="B205" i="72"/>
  <c r="A205" i="72"/>
  <c r="A25" i="71" s="1"/>
  <c r="B204" i="72"/>
  <c r="A204" i="72"/>
  <c r="B203" i="72"/>
  <c r="A203" i="72"/>
  <c r="B202" i="72"/>
  <c r="B218" i="71" s="1"/>
  <c r="A202" i="72"/>
  <c r="B201" i="72"/>
  <c r="A201" i="72"/>
  <c r="A217" i="71" s="1"/>
  <c r="B200" i="72"/>
  <c r="A200" i="72"/>
  <c r="B199" i="72"/>
  <c r="A199" i="72"/>
  <c r="B198" i="72"/>
  <c r="B214" i="71" s="1"/>
  <c r="A198" i="72"/>
  <c r="B197" i="72"/>
  <c r="A197" i="72"/>
  <c r="A213" i="71" s="1"/>
  <c r="B196" i="72"/>
  <c r="A196" i="72"/>
  <c r="B195" i="72"/>
  <c r="A195" i="72"/>
  <c r="B194" i="72"/>
  <c r="B210" i="71" s="1"/>
  <c r="A194" i="72"/>
  <c r="B193" i="72"/>
  <c r="A193" i="72"/>
  <c r="A209" i="71" s="1"/>
  <c r="B192" i="72"/>
  <c r="A192" i="72"/>
  <c r="C191" i="72"/>
  <c r="C207" i="71" s="1"/>
  <c r="B191" i="72"/>
  <c r="A191" i="72"/>
  <c r="B190" i="72"/>
  <c r="B44" i="71" s="1"/>
  <c r="A190" i="72"/>
  <c r="B189" i="72"/>
  <c r="A189" i="72"/>
  <c r="A206" i="71" s="1"/>
  <c r="B188" i="72"/>
  <c r="A188" i="72"/>
  <c r="C187" i="72"/>
  <c r="D187" i="72" s="1"/>
  <c r="D205" i="71" s="1"/>
  <c r="B187" i="72"/>
  <c r="A187" i="72"/>
  <c r="B186" i="72"/>
  <c r="B204" i="71" s="1"/>
  <c r="A186" i="72"/>
  <c r="B185" i="72"/>
  <c r="A185" i="72"/>
  <c r="A203" i="71" s="1"/>
  <c r="B184" i="72"/>
  <c r="A184" i="72"/>
  <c r="B183" i="72"/>
  <c r="A183" i="72"/>
  <c r="B182" i="72"/>
  <c r="B200" i="71" s="1"/>
  <c r="A182" i="72"/>
  <c r="B181" i="72"/>
  <c r="A181" i="72"/>
  <c r="A199" i="71" s="1"/>
  <c r="B180" i="72"/>
  <c r="A180" i="72"/>
  <c r="B179" i="72"/>
  <c r="A179" i="72"/>
  <c r="B178" i="72"/>
  <c r="A178" i="72"/>
  <c r="B177" i="72"/>
  <c r="A177" i="72"/>
  <c r="A196" i="71" s="1"/>
  <c r="B176" i="72"/>
  <c r="A176" i="72"/>
  <c r="B175" i="72"/>
  <c r="A175" i="72"/>
  <c r="B174" i="72"/>
  <c r="B195" i="71" s="1"/>
  <c r="A174" i="72"/>
  <c r="B173" i="72"/>
  <c r="A173" i="72"/>
  <c r="A194" i="71" s="1"/>
  <c r="B172" i="72"/>
  <c r="A172" i="72"/>
  <c r="B171" i="72"/>
  <c r="A171" i="72"/>
  <c r="B170" i="72"/>
  <c r="A170" i="72"/>
  <c r="B169" i="72"/>
  <c r="A169" i="72"/>
  <c r="A192" i="71" s="1"/>
  <c r="B168" i="72"/>
  <c r="A168" i="72"/>
  <c r="B167" i="72"/>
  <c r="A167" i="72"/>
  <c r="B166" i="72"/>
  <c r="B32" i="71" s="1"/>
  <c r="A166" i="72"/>
  <c r="B165" i="72"/>
  <c r="A165" i="72"/>
  <c r="A190" i="71" s="1"/>
  <c r="B164" i="72"/>
  <c r="A164" i="72"/>
  <c r="B163" i="72"/>
  <c r="A163" i="72"/>
  <c r="B162" i="72"/>
  <c r="B59" i="71" s="1"/>
  <c r="A162" i="72"/>
  <c r="B161" i="72"/>
  <c r="A161" i="72"/>
  <c r="A187" i="71" s="1"/>
  <c r="B160" i="72"/>
  <c r="A160" i="72"/>
  <c r="B159" i="72"/>
  <c r="A159" i="72"/>
  <c r="B158" i="72"/>
  <c r="B184" i="71" s="1"/>
  <c r="A158" i="72"/>
  <c r="B157" i="72"/>
  <c r="A157" i="72"/>
  <c r="B156" i="72"/>
  <c r="A156" i="72"/>
  <c r="B155" i="72"/>
  <c r="A155" i="72"/>
  <c r="B154" i="72"/>
  <c r="B181" i="71" s="1"/>
  <c r="A154" i="72"/>
  <c r="B153" i="72"/>
  <c r="A153" i="72"/>
  <c r="A180" i="71" s="1"/>
  <c r="B152" i="72"/>
  <c r="A152" i="72"/>
  <c r="B151" i="72"/>
  <c r="A151" i="72"/>
  <c r="B150" i="72"/>
  <c r="B66" i="71" s="1"/>
  <c r="A150" i="72"/>
  <c r="B149" i="72"/>
  <c r="A149" i="72"/>
  <c r="A74" i="71" s="1"/>
  <c r="B148" i="72"/>
  <c r="A148" i="72"/>
  <c r="B147" i="72"/>
  <c r="A147" i="72"/>
  <c r="B146" i="72"/>
  <c r="B46" i="71" s="1"/>
  <c r="A146" i="72"/>
  <c r="B145" i="72"/>
  <c r="A145" i="72"/>
  <c r="A64" i="71" s="1"/>
  <c r="B144" i="72"/>
  <c r="A144" i="72"/>
  <c r="B143" i="72"/>
  <c r="A143" i="72"/>
  <c r="B142" i="72"/>
  <c r="B177" i="71" s="1"/>
  <c r="A142" i="72"/>
  <c r="B141" i="72"/>
  <c r="A141" i="72"/>
  <c r="A29" i="71" s="1"/>
  <c r="B140" i="72"/>
  <c r="A140" i="72"/>
  <c r="B139" i="72"/>
  <c r="A139" i="72"/>
  <c r="B138" i="72"/>
  <c r="B63" i="71" s="1"/>
  <c r="A138" i="72"/>
  <c r="B137" i="72"/>
  <c r="A137" i="72"/>
  <c r="A48" i="71" s="1"/>
  <c r="B136" i="72"/>
  <c r="A136" i="72"/>
  <c r="B135" i="72"/>
  <c r="A135" i="72"/>
  <c r="B134" i="72"/>
  <c r="B40" i="71" s="1"/>
  <c r="A134" i="72"/>
  <c r="B133" i="72"/>
  <c r="A133" i="72"/>
  <c r="A57" i="71" s="1"/>
  <c r="C132" i="72"/>
  <c r="B132" i="72"/>
  <c r="A132" i="72"/>
  <c r="C131" i="72"/>
  <c r="B131" i="72"/>
  <c r="A131" i="72"/>
  <c r="C130" i="72"/>
  <c r="B130" i="72"/>
  <c r="A130" i="72"/>
  <c r="C129" i="72"/>
  <c r="B129" i="72"/>
  <c r="A129" i="72"/>
  <c r="C128" i="72"/>
  <c r="B128" i="72"/>
  <c r="A128" i="72"/>
  <c r="C127" i="72"/>
  <c r="B127" i="72"/>
  <c r="A127" i="72"/>
  <c r="B126" i="72"/>
  <c r="B73" i="71" s="1"/>
  <c r="A126" i="72"/>
  <c r="C125" i="72"/>
  <c r="B125" i="72"/>
  <c r="A125" i="72"/>
  <c r="A168" i="71" s="1"/>
  <c r="C124" i="72"/>
  <c r="B124" i="72"/>
  <c r="A124" i="72"/>
  <c r="C123" i="72"/>
  <c r="C166" i="71" s="1"/>
  <c r="B123" i="72"/>
  <c r="A123" i="72"/>
  <c r="B122" i="72"/>
  <c r="B76" i="71" s="1"/>
  <c r="A122" i="72"/>
  <c r="B121" i="72"/>
  <c r="A121" i="72"/>
  <c r="A67" i="71" s="1"/>
  <c r="B120" i="72"/>
  <c r="A120" i="72"/>
  <c r="B119" i="72"/>
  <c r="A119" i="72"/>
  <c r="B118" i="72"/>
  <c r="B54" i="71" s="1"/>
  <c r="A118" i="72"/>
  <c r="B117" i="72"/>
  <c r="A117" i="72"/>
  <c r="A49" i="71" s="1"/>
  <c r="B116" i="72"/>
  <c r="A116" i="72"/>
  <c r="B115" i="72"/>
  <c r="A115" i="72"/>
  <c r="B114" i="72"/>
  <c r="A114" i="72"/>
  <c r="B113" i="72"/>
  <c r="A113" i="72"/>
  <c r="B112" i="72"/>
  <c r="A112" i="72"/>
  <c r="B111" i="72"/>
  <c r="A111" i="72"/>
  <c r="B110" i="72"/>
  <c r="A110" i="72"/>
  <c r="B109" i="72"/>
  <c r="A109" i="72"/>
  <c r="A27" i="71" s="1"/>
  <c r="C108" i="72"/>
  <c r="B108" i="72"/>
  <c r="A108" i="72"/>
  <c r="C107" i="72"/>
  <c r="C163" i="71" s="1"/>
  <c r="B107" i="72"/>
  <c r="A107" i="72"/>
  <c r="C106" i="72"/>
  <c r="B106" i="72"/>
  <c r="B162" i="71" s="1"/>
  <c r="A106" i="72"/>
  <c r="C105" i="72"/>
  <c r="B105" i="72"/>
  <c r="A105" i="72"/>
  <c r="A161" i="71" s="1"/>
  <c r="C104" i="72"/>
  <c r="B104" i="72"/>
  <c r="A104" i="72"/>
  <c r="C103" i="72"/>
  <c r="C159" i="71" s="1"/>
  <c r="B103" i="72"/>
  <c r="A103" i="72"/>
  <c r="C102" i="72"/>
  <c r="B102" i="72"/>
  <c r="B158" i="71" s="1"/>
  <c r="A102" i="72"/>
  <c r="B101" i="72"/>
  <c r="A101" i="72"/>
  <c r="B100" i="72"/>
  <c r="A100" i="72"/>
  <c r="C99" i="72"/>
  <c r="C157" i="71" s="1"/>
  <c r="B99" i="72"/>
  <c r="A99" i="72"/>
  <c r="B98" i="72"/>
  <c r="B156" i="71" s="1"/>
  <c r="A98" i="72"/>
  <c r="B97" i="72"/>
  <c r="A97" i="72"/>
  <c r="A155" i="71" s="1"/>
  <c r="B96" i="72"/>
  <c r="A96" i="72"/>
  <c r="B95" i="72"/>
  <c r="A95" i="72"/>
  <c r="B94" i="72"/>
  <c r="B152" i="71" s="1"/>
  <c r="A94" i="72"/>
  <c r="B93" i="72"/>
  <c r="A93" i="72"/>
  <c r="A151" i="71" s="1"/>
  <c r="C92" i="72"/>
  <c r="B92" i="72"/>
  <c r="A92" i="72"/>
  <c r="C91" i="72"/>
  <c r="C149" i="71" s="1"/>
  <c r="B91" i="72"/>
  <c r="A91" i="72"/>
  <c r="C90" i="72"/>
  <c r="B90" i="72"/>
  <c r="B148" i="71" s="1"/>
  <c r="A90" i="72"/>
  <c r="C89" i="72"/>
  <c r="B89" i="72"/>
  <c r="A89" i="72"/>
  <c r="A147" i="71" s="1"/>
  <c r="C88" i="72"/>
  <c r="B88" i="72"/>
  <c r="A88" i="72"/>
  <c r="C87" i="72"/>
  <c r="C145" i="71" s="1"/>
  <c r="B87" i="72"/>
  <c r="A87" i="72"/>
  <c r="C86" i="72"/>
  <c r="B86" i="72"/>
  <c r="B144" i="71" s="1"/>
  <c r="A86" i="72"/>
  <c r="B85" i="72"/>
  <c r="A85" i="72"/>
  <c r="A143" i="71" s="1"/>
  <c r="B84" i="72"/>
  <c r="A84" i="72"/>
  <c r="C83" i="72"/>
  <c r="C141" i="71" s="1"/>
  <c r="B83" i="72"/>
  <c r="A83" i="72"/>
  <c r="C82" i="72"/>
  <c r="B82" i="72"/>
  <c r="B140" i="71" s="1"/>
  <c r="A82" i="72"/>
  <c r="C81" i="72"/>
  <c r="B81" i="72"/>
  <c r="A81" i="72"/>
  <c r="A139" i="71" s="1"/>
  <c r="C80" i="72"/>
  <c r="B80" i="72"/>
  <c r="A80" i="72"/>
  <c r="C79" i="72"/>
  <c r="C137" i="71" s="1"/>
  <c r="B79" i="72"/>
  <c r="A79" i="72"/>
  <c r="B78" i="72"/>
  <c r="B136" i="71" s="1"/>
  <c r="A78" i="72"/>
  <c r="C77" i="72"/>
  <c r="B77" i="72"/>
  <c r="A77" i="72"/>
  <c r="A135" i="71" s="1"/>
  <c r="C76" i="72"/>
  <c r="B76" i="72"/>
  <c r="A76" i="72"/>
  <c r="B75" i="72"/>
  <c r="A75" i="72"/>
  <c r="B74" i="72"/>
  <c r="B132" i="71" s="1"/>
  <c r="A74" i="72"/>
  <c r="B73" i="72"/>
  <c r="A73" i="72"/>
  <c r="A71" i="71" s="1"/>
  <c r="C72" i="72"/>
  <c r="B72" i="72"/>
  <c r="A72" i="72"/>
  <c r="C71" i="72"/>
  <c r="C130" i="71" s="1"/>
  <c r="B71" i="72"/>
  <c r="A71" i="72"/>
  <c r="C70" i="72"/>
  <c r="B70" i="72"/>
  <c r="B129" i="71" s="1"/>
  <c r="A70" i="72"/>
  <c r="C69" i="72"/>
  <c r="B69" i="72"/>
  <c r="A69" i="72"/>
  <c r="A128" i="71" s="1"/>
  <c r="C68" i="72"/>
  <c r="B68" i="72"/>
  <c r="A68" i="72"/>
  <c r="C67" i="72"/>
  <c r="C126" i="71" s="1"/>
  <c r="B67" i="72"/>
  <c r="A67" i="72"/>
  <c r="B66" i="72"/>
  <c r="B125" i="71" s="1"/>
  <c r="A66" i="72"/>
  <c r="C65" i="72"/>
  <c r="B65" i="72"/>
  <c r="A65" i="72"/>
  <c r="A124" i="71" s="1"/>
  <c r="B64" i="72"/>
  <c r="A64" i="72"/>
  <c r="B63" i="72"/>
  <c r="A63" i="72"/>
  <c r="B62" i="72"/>
  <c r="A62" i="72"/>
  <c r="B61" i="72"/>
  <c r="A61" i="72"/>
  <c r="B60" i="72"/>
  <c r="A60" i="72"/>
  <c r="B59" i="72"/>
  <c r="A59" i="72"/>
  <c r="B58" i="72"/>
  <c r="A58" i="72"/>
  <c r="B57" i="72"/>
  <c r="A57" i="72"/>
  <c r="B56" i="72"/>
  <c r="A56" i="72"/>
  <c r="B55" i="72"/>
  <c r="A55" i="72"/>
  <c r="B54" i="72"/>
  <c r="A54" i="72"/>
  <c r="B53" i="72"/>
  <c r="A53" i="72"/>
  <c r="B52" i="72"/>
  <c r="A52" i="72"/>
  <c r="B51" i="72"/>
  <c r="A51" i="72"/>
  <c r="B50" i="72"/>
  <c r="B109" i="71" s="1"/>
  <c r="A50" i="72"/>
  <c r="B49" i="72"/>
  <c r="A49" i="72"/>
  <c r="A108" i="71" s="1"/>
  <c r="B48" i="72"/>
  <c r="A48" i="72"/>
  <c r="B47" i="72"/>
  <c r="A47" i="72"/>
  <c r="B46" i="72"/>
  <c r="B105" i="71" s="1"/>
  <c r="A46" i="72"/>
  <c r="B45" i="72"/>
  <c r="A45" i="72"/>
  <c r="A104" i="71" s="1"/>
  <c r="B44" i="72"/>
  <c r="A44" i="72"/>
  <c r="B43" i="72"/>
  <c r="A43" i="72"/>
  <c r="B42" i="72"/>
  <c r="B101" i="71" s="1"/>
  <c r="A42" i="72"/>
  <c r="B41" i="72"/>
  <c r="A41" i="72"/>
  <c r="A100" i="71" s="1"/>
  <c r="B40" i="72"/>
  <c r="A40" i="72"/>
  <c r="B39" i="72"/>
  <c r="A39" i="72"/>
  <c r="B38" i="72"/>
  <c r="B98" i="71" s="1"/>
  <c r="A38" i="72"/>
  <c r="B37" i="72"/>
  <c r="A37" i="72"/>
  <c r="B36" i="72"/>
  <c r="A36" i="72"/>
  <c r="B35" i="72"/>
  <c r="A35" i="72"/>
  <c r="B34" i="72"/>
  <c r="B16" i="71" s="1"/>
  <c r="A34" i="72"/>
  <c r="B33" i="72"/>
  <c r="A33" i="72"/>
  <c r="B32" i="72"/>
  <c r="A32" i="72"/>
  <c r="B31" i="72"/>
  <c r="A31" i="72"/>
  <c r="B30" i="72"/>
  <c r="B22" i="71" s="1"/>
  <c r="A30" i="72"/>
  <c r="B29" i="72"/>
  <c r="A29" i="72"/>
  <c r="A15" i="71" s="1"/>
  <c r="B28" i="72"/>
  <c r="A28" i="72"/>
  <c r="B27" i="72"/>
  <c r="A27" i="72"/>
  <c r="B26" i="72"/>
  <c r="B39" i="71" s="1"/>
  <c r="A26" i="72"/>
  <c r="B25" i="72"/>
  <c r="A25" i="72"/>
  <c r="A5" i="71" s="1"/>
  <c r="B24" i="72"/>
  <c r="A24" i="72"/>
  <c r="B23" i="72"/>
  <c r="A23" i="72"/>
  <c r="B22" i="72"/>
  <c r="B8" i="71" s="1"/>
  <c r="A22" i="72"/>
  <c r="B21" i="72"/>
  <c r="A21" i="72"/>
  <c r="A11" i="71" s="1"/>
  <c r="B20" i="72"/>
  <c r="A20" i="72"/>
  <c r="B19" i="72"/>
  <c r="A19" i="72"/>
  <c r="B18" i="72"/>
  <c r="A18" i="72"/>
  <c r="B17" i="72"/>
  <c r="A17" i="72"/>
  <c r="A3" i="71" s="1"/>
  <c r="B16" i="72"/>
  <c r="A16" i="72"/>
  <c r="B15" i="72"/>
  <c r="A15" i="72"/>
  <c r="B14" i="72"/>
  <c r="B70" i="71" s="1"/>
  <c r="A14" i="72"/>
  <c r="B13" i="72"/>
  <c r="A13" i="72"/>
  <c r="A88" i="71" s="1"/>
  <c r="B12" i="72"/>
  <c r="A12" i="72"/>
  <c r="B11" i="72"/>
  <c r="A11" i="72"/>
  <c r="B10" i="72"/>
  <c r="B85" i="71" s="1"/>
  <c r="A10" i="72"/>
  <c r="B9" i="72"/>
  <c r="A9" i="72"/>
  <c r="A84" i="71" s="1"/>
  <c r="B8" i="72"/>
  <c r="A8" i="72"/>
  <c r="B7" i="72"/>
  <c r="A7" i="72"/>
  <c r="B6" i="72"/>
  <c r="B81" i="71" s="1"/>
  <c r="A6" i="72"/>
  <c r="B5" i="72"/>
  <c r="A5" i="72"/>
  <c r="A80" i="71" s="1"/>
  <c r="B4" i="72"/>
  <c r="A4" i="72"/>
  <c r="B3" i="72"/>
  <c r="A3" i="72"/>
  <c r="C2" i="72"/>
  <c r="B2" i="72"/>
  <c r="A2" i="72"/>
  <c r="B254" i="72"/>
  <c r="A254" i="72"/>
  <c r="A254" i="71" s="1"/>
  <c r="B253" i="72"/>
  <c r="A253" i="72"/>
  <c r="B252" i="72"/>
  <c r="A252" i="72"/>
  <c r="B251" i="72"/>
  <c r="A251" i="72"/>
  <c r="B250" i="72"/>
  <c r="A250" i="72"/>
  <c r="B249" i="72"/>
  <c r="A249" i="72"/>
  <c r="B248" i="72"/>
  <c r="A248" i="72"/>
  <c r="B247" i="72"/>
  <c r="B4" i="71" s="1"/>
  <c r="A247" i="72"/>
  <c r="B246" i="72"/>
  <c r="A246" i="72"/>
  <c r="B245" i="72"/>
  <c r="A245" i="72"/>
  <c r="D244" i="72"/>
  <c r="B77" i="71"/>
  <c r="A249" i="71"/>
  <c r="D237" i="72"/>
  <c r="D248" i="71" s="1"/>
  <c r="B247" i="71"/>
  <c r="A246" i="71"/>
  <c r="B243" i="71"/>
  <c r="A242" i="71"/>
  <c r="B78" i="71"/>
  <c r="A239" i="71"/>
  <c r="B236" i="71"/>
  <c r="A235" i="71"/>
  <c r="B232" i="71"/>
  <c r="A31" i="71"/>
  <c r="B229" i="71"/>
  <c r="A228" i="71"/>
  <c r="B225" i="71"/>
  <c r="A224" i="71"/>
  <c r="B221" i="71"/>
  <c r="A6" i="71"/>
  <c r="B219" i="71"/>
  <c r="A18" i="71"/>
  <c r="B216" i="71"/>
  <c r="A215" i="71"/>
  <c r="B212" i="71"/>
  <c r="A211" i="71"/>
  <c r="B208" i="71"/>
  <c r="D191" i="72"/>
  <c r="D207" i="71" s="1"/>
  <c r="A207" i="71"/>
  <c r="B75" i="71"/>
  <c r="A205" i="71"/>
  <c r="B202" i="71"/>
  <c r="A201" i="71"/>
  <c r="B198" i="71"/>
  <c r="B60" i="71"/>
  <c r="B193" i="71"/>
  <c r="A47" i="71"/>
  <c r="D132" i="72"/>
  <c r="D174" i="71" s="1"/>
  <c r="D131" i="72"/>
  <c r="D173" i="71" s="1"/>
  <c r="D130" i="72"/>
  <c r="D172" i="71" s="1"/>
  <c r="D129" i="72"/>
  <c r="D171" i="71" s="1"/>
  <c r="D128" i="72"/>
  <c r="D170" i="71" s="1"/>
  <c r="D127" i="72"/>
  <c r="D169" i="71" s="1"/>
  <c r="D125" i="72"/>
  <c r="D168" i="71" s="1"/>
  <c r="D124" i="72"/>
  <c r="D167" i="71" s="1"/>
  <c r="D123" i="72"/>
  <c r="D166" i="71" s="1"/>
  <c r="D108" i="72"/>
  <c r="D164" i="71" s="1"/>
  <c r="D107" i="72"/>
  <c r="D163" i="71" s="1"/>
  <c r="D106" i="72"/>
  <c r="D162" i="71" s="1"/>
  <c r="D105" i="72"/>
  <c r="D161" i="71" s="1"/>
  <c r="D104" i="72"/>
  <c r="D160" i="71" s="1"/>
  <c r="D103" i="72"/>
  <c r="D159" i="71" s="1"/>
  <c r="D102" i="72"/>
  <c r="D158" i="71" s="1"/>
  <c r="D99" i="72"/>
  <c r="D157" i="71" s="1"/>
  <c r="D92" i="72"/>
  <c r="D150" i="71" s="1"/>
  <c r="D91" i="72"/>
  <c r="D149" i="71" s="1"/>
  <c r="D90" i="72"/>
  <c r="D148" i="71" s="1"/>
  <c r="D89" i="72"/>
  <c r="D147" i="71" s="1"/>
  <c r="D88" i="72"/>
  <c r="D146" i="71" s="1"/>
  <c r="D87" i="72"/>
  <c r="D145" i="71" s="1"/>
  <c r="D86" i="72"/>
  <c r="D144" i="71" s="1"/>
  <c r="D83" i="72"/>
  <c r="D141" i="71" s="1"/>
  <c r="D82" i="72"/>
  <c r="D140" i="71" s="1"/>
  <c r="D81" i="72"/>
  <c r="D139" i="71" s="1"/>
  <c r="D80" i="72"/>
  <c r="D138" i="71" s="1"/>
  <c r="D79" i="72"/>
  <c r="D137" i="71" s="1"/>
  <c r="D77" i="72"/>
  <c r="D135" i="71" s="1"/>
  <c r="D76" i="72"/>
  <c r="D134" i="71" s="1"/>
  <c r="D72" i="72"/>
  <c r="D131" i="71" s="1"/>
  <c r="D71" i="72"/>
  <c r="D130" i="71" s="1"/>
  <c r="D70" i="72"/>
  <c r="D129" i="71" s="1"/>
  <c r="D69" i="72"/>
  <c r="D128" i="71" s="1"/>
  <c r="D68" i="72"/>
  <c r="D127" i="71" s="1"/>
  <c r="D67" i="72"/>
  <c r="D126" i="71" s="1"/>
  <c r="D65" i="72"/>
  <c r="D124" i="71" s="1"/>
  <c r="D2" i="72"/>
  <c r="B254" i="71"/>
  <c r="B253" i="71"/>
  <c r="A253" i="71"/>
  <c r="B252" i="71"/>
  <c r="A252" i="71"/>
  <c r="B43" i="71"/>
  <c r="A43" i="71"/>
  <c r="B251" i="71"/>
  <c r="A251" i="71"/>
  <c r="B42" i="71"/>
  <c r="A42" i="71"/>
  <c r="D250" i="71"/>
  <c r="C250" i="71"/>
  <c r="B250" i="71"/>
  <c r="A250" i="71"/>
  <c r="A77" i="71"/>
  <c r="B249" i="71"/>
  <c r="C248" i="71"/>
  <c r="B248" i="71"/>
  <c r="A248" i="71"/>
  <c r="A247" i="71"/>
  <c r="B246" i="71"/>
  <c r="A245" i="71"/>
  <c r="B244" i="71"/>
  <c r="A243" i="71"/>
  <c r="B242" i="71"/>
  <c r="A241" i="71"/>
  <c r="B240" i="71"/>
  <c r="B239" i="71"/>
  <c r="B238" i="71"/>
  <c r="A238" i="71"/>
  <c r="B237" i="71"/>
  <c r="A237" i="71"/>
  <c r="A236" i="71"/>
  <c r="B235" i="71"/>
  <c r="A234" i="71"/>
  <c r="B233" i="71"/>
  <c r="A232" i="71"/>
  <c r="B31" i="71"/>
  <c r="A231" i="71"/>
  <c r="B230" i="71"/>
  <c r="A229" i="71"/>
  <c r="B228" i="71"/>
  <c r="A227" i="71"/>
  <c r="B226" i="71"/>
  <c r="A225" i="71"/>
  <c r="B224" i="71"/>
  <c r="B223" i="71"/>
  <c r="A223" i="71"/>
  <c r="B222" i="71"/>
  <c r="A221" i="71"/>
  <c r="B6" i="71"/>
  <c r="B220" i="71"/>
  <c r="A220" i="71"/>
  <c r="A219" i="71"/>
  <c r="B18" i="71"/>
  <c r="A218" i="71"/>
  <c r="B217" i="71"/>
  <c r="A216" i="71"/>
  <c r="B215" i="71"/>
  <c r="A214" i="71"/>
  <c r="B213" i="71"/>
  <c r="A212" i="71"/>
  <c r="B211" i="71"/>
  <c r="A210" i="71"/>
  <c r="B209" i="71"/>
  <c r="A208" i="71"/>
  <c r="B207" i="71"/>
  <c r="B206" i="71"/>
  <c r="B205" i="71"/>
  <c r="A204" i="71"/>
  <c r="B203" i="71"/>
  <c r="A202" i="71"/>
  <c r="B201" i="71"/>
  <c r="A200" i="71"/>
  <c r="B199" i="71"/>
  <c r="A198" i="71"/>
  <c r="B197" i="71"/>
  <c r="A197" i="71"/>
  <c r="B196" i="71"/>
  <c r="A195" i="71"/>
  <c r="B194" i="71"/>
  <c r="A193" i="71"/>
  <c r="B192" i="71"/>
  <c r="B191" i="71"/>
  <c r="A191" i="71"/>
  <c r="B190" i="71"/>
  <c r="B189" i="71"/>
  <c r="A189" i="71"/>
  <c r="B188" i="71"/>
  <c r="A188" i="71"/>
  <c r="B187" i="71"/>
  <c r="B186" i="71"/>
  <c r="A186" i="71"/>
  <c r="B185" i="71"/>
  <c r="A185" i="71"/>
  <c r="A184" i="71"/>
  <c r="B183" i="71"/>
  <c r="A183" i="71"/>
  <c r="B182" i="71"/>
  <c r="A182" i="71"/>
  <c r="A181" i="71"/>
  <c r="B180" i="71"/>
  <c r="A66" i="71"/>
  <c r="B179" i="71"/>
  <c r="A179" i="71"/>
  <c r="B178" i="71"/>
  <c r="A178" i="71"/>
  <c r="A177" i="71"/>
  <c r="B176" i="71"/>
  <c r="A176" i="71"/>
  <c r="B51" i="71"/>
  <c r="A51" i="71"/>
  <c r="B175" i="71"/>
  <c r="A175" i="71"/>
  <c r="C174" i="71"/>
  <c r="B174" i="71"/>
  <c r="A174" i="71"/>
  <c r="C173" i="71"/>
  <c r="B173" i="71"/>
  <c r="A173" i="71"/>
  <c r="C172" i="71"/>
  <c r="B172" i="71"/>
  <c r="A172" i="71"/>
  <c r="C171" i="71"/>
  <c r="B171" i="71"/>
  <c r="A171" i="71"/>
  <c r="C170" i="71"/>
  <c r="B170" i="71"/>
  <c r="A170" i="71"/>
  <c r="C169" i="71"/>
  <c r="B169" i="71"/>
  <c r="A169" i="71"/>
  <c r="C168" i="71"/>
  <c r="B168" i="71"/>
  <c r="C167" i="71"/>
  <c r="B167" i="71"/>
  <c r="A167" i="71"/>
  <c r="B166" i="71"/>
  <c r="A166" i="71"/>
  <c r="A76" i="71"/>
  <c r="B67" i="71"/>
  <c r="B72" i="71"/>
  <c r="A72" i="71"/>
  <c r="B165" i="71"/>
  <c r="A165" i="71"/>
  <c r="C164" i="71"/>
  <c r="B164" i="71"/>
  <c r="A164" i="71"/>
  <c r="B163" i="71"/>
  <c r="A163" i="71"/>
  <c r="C162" i="71"/>
  <c r="A162" i="71"/>
  <c r="C161" i="71"/>
  <c r="B161" i="71"/>
  <c r="C160" i="71"/>
  <c r="B160" i="71"/>
  <c r="A160" i="71"/>
  <c r="B159" i="71"/>
  <c r="A159" i="71"/>
  <c r="C158" i="71"/>
  <c r="A158" i="71"/>
  <c r="B157" i="71"/>
  <c r="A157" i="71"/>
  <c r="A156" i="71"/>
  <c r="B155" i="71"/>
  <c r="B154" i="71"/>
  <c r="A154" i="71"/>
  <c r="B153" i="71"/>
  <c r="A153" i="71"/>
  <c r="A152" i="71"/>
  <c r="B151" i="71"/>
  <c r="C150" i="71"/>
  <c r="B150" i="71"/>
  <c r="A150" i="71"/>
  <c r="B149" i="71"/>
  <c r="A149" i="71"/>
  <c r="C148" i="71"/>
  <c r="A148" i="71"/>
  <c r="C147" i="71"/>
  <c r="B147" i="71"/>
  <c r="C146" i="71"/>
  <c r="B146" i="71"/>
  <c r="A146" i="71"/>
  <c r="B145" i="71"/>
  <c r="A145" i="71"/>
  <c r="C144" i="71"/>
  <c r="A144" i="71"/>
  <c r="B143" i="71"/>
  <c r="B142" i="71"/>
  <c r="A142" i="71"/>
  <c r="B141" i="71"/>
  <c r="A141" i="71"/>
  <c r="C140" i="71"/>
  <c r="A140" i="71"/>
  <c r="C139" i="71"/>
  <c r="B139" i="71"/>
  <c r="C138" i="71"/>
  <c r="B138" i="71"/>
  <c r="A138" i="71"/>
  <c r="B137" i="71"/>
  <c r="A137" i="71"/>
  <c r="A136" i="71"/>
  <c r="C135" i="71"/>
  <c r="B135" i="71"/>
  <c r="C134" i="71"/>
  <c r="B134" i="71"/>
  <c r="A134" i="71"/>
  <c r="B133" i="71"/>
  <c r="A133" i="71"/>
  <c r="A132" i="71"/>
  <c r="B71" i="71"/>
  <c r="C131" i="71"/>
  <c r="B131" i="71"/>
  <c r="A131" i="71"/>
  <c r="B130" i="71"/>
  <c r="A130" i="71"/>
  <c r="C129" i="71"/>
  <c r="A129" i="71"/>
  <c r="C128" i="71"/>
  <c r="B128" i="71"/>
  <c r="C127" i="71"/>
  <c r="B127" i="71"/>
  <c r="A127" i="71"/>
  <c r="B126" i="71"/>
  <c r="A126" i="71"/>
  <c r="A125" i="71"/>
  <c r="C124" i="71"/>
  <c r="B124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A109" i="71"/>
  <c r="B108" i="71"/>
  <c r="B107" i="71"/>
  <c r="A107" i="71"/>
  <c r="B106" i="71"/>
  <c r="A106" i="71"/>
  <c r="A105" i="71"/>
  <c r="B104" i="71"/>
  <c r="B103" i="71"/>
  <c r="A103" i="71"/>
  <c r="B102" i="71"/>
  <c r="A102" i="71"/>
  <c r="A101" i="71"/>
  <c r="B100" i="71"/>
  <c r="B99" i="71"/>
  <c r="A99" i="71"/>
  <c r="A98" i="71"/>
  <c r="B97" i="71"/>
  <c r="A97" i="71"/>
  <c r="B96" i="71"/>
  <c r="A96" i="71"/>
  <c r="B15" i="71"/>
  <c r="B95" i="71"/>
  <c r="A95" i="71"/>
  <c r="B94" i="71"/>
  <c r="A94" i="71"/>
  <c r="B93" i="71"/>
  <c r="A93" i="71"/>
  <c r="B92" i="71"/>
  <c r="A92" i="71"/>
  <c r="B91" i="71"/>
  <c r="A91" i="71"/>
  <c r="B90" i="71"/>
  <c r="A90" i="71"/>
  <c r="B89" i="71"/>
  <c r="A89" i="71"/>
  <c r="A70" i="71"/>
  <c r="B88" i="71"/>
  <c r="B87" i="71"/>
  <c r="A87" i="71"/>
  <c r="B86" i="71"/>
  <c r="A86" i="71"/>
  <c r="A85" i="71"/>
  <c r="B84" i="71"/>
  <c r="B83" i="71"/>
  <c r="A83" i="71"/>
  <c r="B82" i="71"/>
  <c r="A82" i="71"/>
  <c r="A81" i="71"/>
  <c r="B80" i="71"/>
  <c r="B79" i="71"/>
  <c r="A79" i="71"/>
  <c r="B19" i="71"/>
  <c r="A19" i="71"/>
  <c r="A78" i="71"/>
  <c r="A73" i="71"/>
  <c r="B68" i="71"/>
  <c r="A68" i="71"/>
  <c r="B74" i="71"/>
  <c r="A75" i="71"/>
  <c r="B25" i="71"/>
  <c r="B64" i="71"/>
  <c r="B65" i="71"/>
  <c r="A65" i="71"/>
  <c r="A54" i="71"/>
  <c r="B62" i="71"/>
  <c r="A62" i="71"/>
  <c r="B53" i="71"/>
  <c r="A53" i="71"/>
  <c r="B45" i="71"/>
  <c r="B56" i="71"/>
  <c r="A56" i="71"/>
  <c r="B69" i="71"/>
  <c r="A69" i="71"/>
  <c r="A63" i="71"/>
  <c r="B49" i="71"/>
  <c r="B58" i="71"/>
  <c r="A58" i="71"/>
  <c r="B55" i="71"/>
  <c r="A55" i="71"/>
  <c r="B48" i="71"/>
  <c r="B38" i="71"/>
  <c r="A38" i="71"/>
  <c r="B36" i="71"/>
  <c r="A36" i="71"/>
  <c r="A39" i="71"/>
  <c r="B34" i="71"/>
  <c r="A34" i="71"/>
  <c r="B41" i="71"/>
  <c r="A41" i="71"/>
  <c r="B35" i="71"/>
  <c r="A35" i="71"/>
  <c r="B52" i="71"/>
  <c r="A52" i="71"/>
  <c r="A46" i="71"/>
  <c r="A60" i="71"/>
  <c r="A22" i="71"/>
  <c r="A44" i="71"/>
  <c r="A40" i="71"/>
  <c r="B61" i="71"/>
  <c r="A61" i="71"/>
  <c r="B33" i="71"/>
  <c r="A33" i="71"/>
  <c r="A59" i="71"/>
  <c r="B27" i="71"/>
  <c r="B29" i="71"/>
  <c r="B57" i="71"/>
  <c r="B26" i="71"/>
  <c r="A26" i="71"/>
  <c r="B30" i="71"/>
  <c r="A30" i="71"/>
  <c r="A32" i="71"/>
  <c r="B24" i="71"/>
  <c r="A24" i="71"/>
  <c r="B37" i="71"/>
  <c r="A37" i="71"/>
  <c r="B50" i="71"/>
  <c r="A50" i="71"/>
  <c r="A21" i="71"/>
  <c r="B3" i="71"/>
  <c r="B47" i="71"/>
  <c r="B23" i="71"/>
  <c r="A23" i="71"/>
  <c r="B20" i="71"/>
  <c r="A20" i="71"/>
  <c r="B17" i="71"/>
  <c r="A17" i="71"/>
  <c r="A14" i="71"/>
  <c r="B28" i="71"/>
  <c r="A28" i="71"/>
  <c r="B11" i="71"/>
  <c r="B12" i="71"/>
  <c r="A12" i="71"/>
  <c r="A4" i="71"/>
  <c r="A16" i="71"/>
  <c r="B10" i="71"/>
  <c r="A10" i="71"/>
  <c r="A8" i="71"/>
  <c r="B13" i="71"/>
  <c r="A13" i="71"/>
  <c r="B9" i="71"/>
  <c r="A9" i="71"/>
  <c r="B5" i="71"/>
  <c r="B7" i="71"/>
  <c r="A7" i="71"/>
  <c r="D2" i="71"/>
  <c r="C2" i="71"/>
  <c r="B2" i="71"/>
  <c r="A2" i="71"/>
  <c r="C205" i="71" l="1"/>
  <c r="C100" i="68" l="1"/>
  <c r="C99" i="68"/>
  <c r="C98" i="68"/>
  <c r="C97" i="68"/>
  <c r="C96" i="68"/>
  <c r="C95" i="68"/>
  <c r="C94" i="68"/>
  <c r="C93" i="68"/>
  <c r="C92" i="68"/>
  <c r="G25" i="69" l="1"/>
  <c r="G25" i="67"/>
  <c r="B61" i="70" l="1"/>
  <c r="A61" i="70"/>
  <c r="B60" i="70"/>
  <c r="A60" i="70"/>
  <c r="B59" i="70"/>
  <c r="A59" i="70"/>
  <c r="B58" i="70"/>
  <c r="A58" i="70"/>
  <c r="B57" i="70"/>
  <c r="A57" i="70"/>
  <c r="C56" i="70"/>
  <c r="B56" i="70"/>
  <c r="A56" i="70"/>
  <c r="C55" i="70"/>
  <c r="B55" i="70"/>
  <c r="A55" i="70"/>
  <c r="AF54" i="70"/>
  <c r="AE54" i="70"/>
  <c r="AD54" i="70"/>
  <c r="AC54" i="70"/>
  <c r="AB54" i="70"/>
  <c r="AA54" i="70"/>
  <c r="Z54" i="70"/>
  <c r="Y54" i="70"/>
  <c r="X54" i="70"/>
  <c r="W54" i="70"/>
  <c r="V54" i="70"/>
  <c r="U54" i="70"/>
  <c r="T54" i="70"/>
  <c r="S54" i="70"/>
  <c r="R54" i="70"/>
  <c r="Q54" i="70"/>
  <c r="P54" i="70"/>
  <c r="O54" i="70"/>
  <c r="N54" i="70"/>
  <c r="M54" i="70"/>
  <c r="L54" i="70"/>
  <c r="K54" i="70"/>
  <c r="J54" i="70"/>
  <c r="I54" i="70"/>
  <c r="H54" i="70"/>
  <c r="G54" i="70"/>
  <c r="F54" i="70"/>
  <c r="E54" i="70"/>
  <c r="D54" i="70"/>
  <c r="C54" i="70"/>
  <c r="B54" i="70"/>
  <c r="A54" i="70"/>
  <c r="AF53" i="70"/>
  <c r="AE53" i="70"/>
  <c r="AD53" i="70"/>
  <c r="AC53" i="70"/>
  <c r="AB53" i="70"/>
  <c r="AA53" i="70"/>
  <c r="Z53" i="70"/>
  <c r="Y53" i="70"/>
  <c r="X53" i="70"/>
  <c r="W53" i="70"/>
  <c r="V53" i="70"/>
  <c r="U53" i="70"/>
  <c r="T53" i="70"/>
  <c r="S53" i="70"/>
  <c r="R53" i="70"/>
  <c r="Q53" i="70"/>
  <c r="P53" i="70"/>
  <c r="O53" i="70"/>
  <c r="N53" i="70"/>
  <c r="M53" i="70"/>
  <c r="L53" i="70"/>
  <c r="K53" i="70"/>
  <c r="J53" i="70"/>
  <c r="I53" i="70"/>
  <c r="H53" i="70"/>
  <c r="G53" i="70"/>
  <c r="F53" i="70"/>
  <c r="E53" i="70"/>
  <c r="D53" i="70"/>
  <c r="C53" i="70"/>
  <c r="B53" i="70"/>
  <c r="A53" i="70"/>
  <c r="AF32" i="70"/>
  <c r="AE32" i="70"/>
  <c r="AD32" i="70"/>
  <c r="AC32" i="70"/>
  <c r="AB32" i="70"/>
  <c r="AA32" i="70"/>
  <c r="Z32" i="70"/>
  <c r="Y32" i="70"/>
  <c r="X32" i="70"/>
  <c r="W32" i="70"/>
  <c r="V32" i="70"/>
  <c r="U32" i="70"/>
  <c r="T32" i="70"/>
  <c r="S32" i="70"/>
  <c r="R32" i="70"/>
  <c r="Q32" i="70"/>
  <c r="P32" i="70"/>
  <c r="O32" i="70"/>
  <c r="N32" i="70"/>
  <c r="M32" i="70"/>
  <c r="L32" i="70"/>
  <c r="K32" i="70"/>
  <c r="J32" i="70"/>
  <c r="I32" i="70"/>
  <c r="H32" i="70"/>
  <c r="G32" i="70"/>
  <c r="F32" i="70"/>
  <c r="E32" i="70"/>
  <c r="D32" i="70"/>
  <c r="AF29" i="70"/>
  <c r="AE29" i="70"/>
  <c r="AD29" i="70"/>
  <c r="AC29" i="70"/>
  <c r="AB29" i="70"/>
  <c r="AA29" i="70"/>
  <c r="Z29" i="70"/>
  <c r="Y29" i="70"/>
  <c r="X29" i="70"/>
  <c r="W29" i="70"/>
  <c r="V29" i="70"/>
  <c r="U29" i="70"/>
  <c r="T2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K29" i="69"/>
  <c r="J29" i="69"/>
  <c r="I29" i="69"/>
  <c r="H29" i="69"/>
  <c r="G29" i="69"/>
  <c r="F29" i="69"/>
  <c r="E29" i="69"/>
  <c r="D29" i="69"/>
  <c r="J24" i="69"/>
  <c r="I24" i="69"/>
  <c r="H24" i="69"/>
  <c r="E24" i="69"/>
  <c r="J18" i="69"/>
  <c r="I18" i="69"/>
  <c r="H18" i="69"/>
  <c r="E18" i="69"/>
  <c r="J11" i="69"/>
  <c r="I11" i="69"/>
  <c r="H11" i="69"/>
  <c r="E11" i="69"/>
  <c r="E7" i="69" s="1"/>
  <c r="J7" i="69"/>
  <c r="J5" i="69" s="1"/>
  <c r="I7" i="69"/>
  <c r="H7" i="69"/>
  <c r="J6" i="69"/>
  <c r="I6" i="69"/>
  <c r="H6" i="69"/>
  <c r="G6" i="69"/>
  <c r="F6" i="69"/>
  <c r="E6" i="69"/>
  <c r="D6" i="69"/>
  <c r="C65" i="68"/>
  <c r="B65" i="68"/>
  <c r="A65" i="68"/>
  <c r="C64" i="68"/>
  <c r="B64" i="68"/>
  <c r="A64" i="68"/>
  <c r="A63" i="68"/>
  <c r="C61" i="68"/>
  <c r="B61" i="68"/>
  <c r="A61" i="68"/>
  <c r="C60" i="68"/>
  <c r="B60" i="68"/>
  <c r="A60" i="68"/>
  <c r="C59" i="68"/>
  <c r="B59" i="68"/>
  <c r="A59" i="68"/>
  <c r="C58" i="68"/>
  <c r="B58" i="68"/>
  <c r="A58" i="68"/>
  <c r="C57" i="68"/>
  <c r="B57" i="68"/>
  <c r="A57" i="68"/>
  <c r="C55" i="68"/>
  <c r="B55" i="68"/>
  <c r="A55" i="68"/>
  <c r="AF54" i="68"/>
  <c r="AE54" i="68"/>
  <c r="AD54" i="68"/>
  <c r="AC54" i="68"/>
  <c r="AB54" i="68"/>
  <c r="AA54" i="68"/>
  <c r="Z54" i="68"/>
  <c r="Y54" i="68"/>
  <c r="X54" i="68"/>
  <c r="W54" i="68"/>
  <c r="V54" i="68"/>
  <c r="U54" i="68"/>
  <c r="T54" i="68"/>
  <c r="S54" i="68"/>
  <c r="R54" i="68"/>
  <c r="Q54" i="68"/>
  <c r="P54" i="68"/>
  <c r="O54" i="68"/>
  <c r="N54" i="68"/>
  <c r="M54" i="68"/>
  <c r="L54" i="68"/>
  <c r="K54" i="68"/>
  <c r="J54" i="68"/>
  <c r="I54" i="68"/>
  <c r="H54" i="68"/>
  <c r="G54" i="68"/>
  <c r="F54" i="68"/>
  <c r="E54" i="68"/>
  <c r="D54" i="68"/>
  <c r="C54" i="68"/>
  <c r="B54" i="68"/>
  <c r="A54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53" i="68"/>
  <c r="AF93" i="68"/>
  <c r="AD93" i="68"/>
  <c r="AB93" i="68"/>
  <c r="Z93" i="68"/>
  <c r="X93" i="68"/>
  <c r="V93" i="68"/>
  <c r="T93" i="68"/>
  <c r="R93" i="68"/>
  <c r="P93" i="68"/>
  <c r="N93" i="68"/>
  <c r="L93" i="68"/>
  <c r="J93" i="68"/>
  <c r="H93" i="68"/>
  <c r="F93" i="68"/>
  <c r="D93" i="68"/>
  <c r="AF98" i="68"/>
  <c r="AD98" i="68"/>
  <c r="AB98" i="68"/>
  <c r="Z98" i="68"/>
  <c r="X98" i="68"/>
  <c r="V98" i="68"/>
  <c r="T98" i="68"/>
  <c r="R98" i="68"/>
  <c r="P98" i="68"/>
  <c r="N98" i="68"/>
  <c r="L98" i="68"/>
  <c r="J98" i="68"/>
  <c r="H98" i="68"/>
  <c r="F98" i="68"/>
  <c r="D98" i="68"/>
  <c r="C254" i="72"/>
  <c r="C253" i="72"/>
  <c r="C252" i="72"/>
  <c r="R36" i="67"/>
  <c r="J32" i="67"/>
  <c r="I32" i="67"/>
  <c r="H32" i="67"/>
  <c r="E29" i="67"/>
  <c r="J24" i="67"/>
  <c r="I24" i="67"/>
  <c r="H24" i="67"/>
  <c r="E24" i="67"/>
  <c r="J18" i="67"/>
  <c r="I18" i="67"/>
  <c r="H18" i="67"/>
  <c r="E18" i="67"/>
  <c r="J11" i="67"/>
  <c r="I11" i="67"/>
  <c r="H11" i="67"/>
  <c r="H7" i="67" s="1"/>
  <c r="E11" i="67"/>
  <c r="E7" i="67" s="1"/>
  <c r="J7" i="67"/>
  <c r="I7" i="67"/>
  <c r="J6" i="67"/>
  <c r="I6" i="67"/>
  <c r="H6" i="67"/>
  <c r="G6" i="67"/>
  <c r="F6" i="67"/>
  <c r="E6" i="67"/>
  <c r="D6" i="67"/>
  <c r="R35" i="67" l="1"/>
  <c r="S35" i="67" s="1"/>
  <c r="R37" i="67"/>
  <c r="I5" i="69"/>
  <c r="R34" i="67"/>
  <c r="S34" i="67" s="1"/>
  <c r="C249" i="72"/>
  <c r="C252" i="71"/>
  <c r="D252" i="72"/>
  <c r="D252" i="71" s="1"/>
  <c r="C246" i="72"/>
  <c r="D253" i="72"/>
  <c r="D253" i="71" s="1"/>
  <c r="C253" i="71"/>
  <c r="C250" i="72"/>
  <c r="D254" i="72"/>
  <c r="D254" i="71" s="1"/>
  <c r="C254" i="71"/>
  <c r="C245" i="72"/>
  <c r="R10" i="67"/>
  <c r="S10" i="67" s="1"/>
  <c r="C247" i="72"/>
  <c r="C251" i="72"/>
  <c r="E98" i="68"/>
  <c r="I98" i="68"/>
  <c r="M98" i="68"/>
  <c r="Q98" i="68"/>
  <c r="U98" i="68"/>
  <c r="Y98" i="68"/>
  <c r="AC98" i="68"/>
  <c r="E93" i="68"/>
  <c r="I93" i="68"/>
  <c r="M93" i="68"/>
  <c r="Q93" i="68"/>
  <c r="U93" i="68"/>
  <c r="Y93" i="68"/>
  <c r="AC93" i="68"/>
  <c r="G98" i="68"/>
  <c r="K98" i="68"/>
  <c r="O98" i="68"/>
  <c r="S98" i="68"/>
  <c r="W98" i="68"/>
  <c r="AA98" i="68"/>
  <c r="AE98" i="68"/>
  <c r="G93" i="68"/>
  <c r="K93" i="68"/>
  <c r="O93" i="68"/>
  <c r="S93" i="68"/>
  <c r="W93" i="68"/>
  <c r="AA93" i="68"/>
  <c r="AE93" i="68"/>
  <c r="H39" i="70"/>
  <c r="H35" i="70" s="1"/>
  <c r="H60" i="70" s="1"/>
  <c r="P39" i="70"/>
  <c r="P35" i="70" s="1"/>
  <c r="P60" i="70" s="1"/>
  <c r="T39" i="70"/>
  <c r="T35" i="70" s="1"/>
  <c r="X39" i="70"/>
  <c r="X35" i="70" s="1"/>
  <c r="X60" i="70" s="1"/>
  <c r="AB39" i="70"/>
  <c r="AF39" i="70"/>
  <c r="F26" i="69"/>
  <c r="F26" i="67"/>
  <c r="G26" i="69"/>
  <c r="G26" i="67"/>
  <c r="E43" i="70"/>
  <c r="E61" i="70" s="1"/>
  <c r="I43" i="70"/>
  <c r="I61" i="70" s="1"/>
  <c r="M43" i="70"/>
  <c r="M61" i="70" s="1"/>
  <c r="Q43" i="70"/>
  <c r="Q61" i="70" s="1"/>
  <c r="U43" i="70"/>
  <c r="U61" i="70" s="1"/>
  <c r="Y43" i="70"/>
  <c r="Y61" i="70" s="1"/>
  <c r="AC43" i="70"/>
  <c r="AC61" i="70" s="1"/>
  <c r="I39" i="70"/>
  <c r="I35" i="70" s="1"/>
  <c r="I60" i="70" s="1"/>
  <c r="M39" i="70"/>
  <c r="M35" i="70" s="1"/>
  <c r="M60" i="70" s="1"/>
  <c r="F43" i="68"/>
  <c r="F65" i="68" s="1"/>
  <c r="J43" i="68"/>
  <c r="J65" i="68" s="1"/>
  <c r="N43" i="68"/>
  <c r="N65" i="68" s="1"/>
  <c r="R43" i="68"/>
  <c r="R65" i="68" s="1"/>
  <c r="V43" i="68"/>
  <c r="V65" i="68" s="1"/>
  <c r="Z43" i="68"/>
  <c r="Z65" i="68" s="1"/>
  <c r="AD43" i="68"/>
  <c r="AD65" i="68" s="1"/>
  <c r="AD39" i="70"/>
  <c r="AD35" i="70" s="1"/>
  <c r="W43" i="68"/>
  <c r="W65" i="68" s="1"/>
  <c r="D43" i="70"/>
  <c r="D61" i="70" s="1"/>
  <c r="H43" i="70"/>
  <c r="H61" i="70" s="1"/>
  <c r="L43" i="70"/>
  <c r="L61" i="70" s="1"/>
  <c r="P43" i="70"/>
  <c r="P61" i="70" s="1"/>
  <c r="T43" i="70"/>
  <c r="T61" i="70" s="1"/>
  <c r="X43" i="70"/>
  <c r="X61" i="70" s="1"/>
  <c r="AB43" i="70"/>
  <c r="AB61" i="70" s="1"/>
  <c r="AF43" i="70"/>
  <c r="AF61" i="70" s="1"/>
  <c r="Q39" i="70"/>
  <c r="Q35" i="70" s="1"/>
  <c r="Q60" i="70" s="1"/>
  <c r="U39" i="70"/>
  <c r="U35" i="70" s="1"/>
  <c r="Y39" i="70"/>
  <c r="Y35" i="70" s="1"/>
  <c r="Y60" i="70" s="1"/>
  <c r="G43" i="68"/>
  <c r="G65" i="68" s="1"/>
  <c r="AB35" i="70"/>
  <c r="AB60" i="70" s="1"/>
  <c r="AF35" i="70"/>
  <c r="AF60" i="70" s="1"/>
  <c r="Z39" i="70"/>
  <c r="Z35" i="70" s="1"/>
  <c r="D39" i="68"/>
  <c r="D35" i="68" s="1"/>
  <c r="H39" i="68"/>
  <c r="H35" i="68" s="1"/>
  <c r="L39" i="68"/>
  <c r="L35" i="68" s="1"/>
  <c r="P39" i="68"/>
  <c r="P35" i="68" s="1"/>
  <c r="T39" i="68"/>
  <c r="T35" i="68" s="1"/>
  <c r="X39" i="68"/>
  <c r="X35" i="68" s="1"/>
  <c r="AB39" i="68"/>
  <c r="AB35" i="68" s="1"/>
  <c r="AF39" i="68"/>
  <c r="AF35" i="68" s="1"/>
  <c r="G39" i="68"/>
  <c r="G35" i="68" s="1"/>
  <c r="K39" i="68"/>
  <c r="O39" i="68"/>
  <c r="S39" i="68"/>
  <c r="S35" i="68" s="1"/>
  <c r="S64" i="68" s="1"/>
  <c r="W39" i="68"/>
  <c r="W35" i="68" s="1"/>
  <c r="AA39" i="68"/>
  <c r="AA35" i="68" s="1"/>
  <c r="AA64" i="68" s="1"/>
  <c r="AE39" i="68"/>
  <c r="AE35" i="68" s="1"/>
  <c r="G39" i="70"/>
  <c r="G35" i="70" s="1"/>
  <c r="K39" i="70"/>
  <c r="K35" i="70" s="1"/>
  <c r="O39" i="70"/>
  <c r="O35" i="70" s="1"/>
  <c r="S39" i="70"/>
  <c r="S35" i="70" s="1"/>
  <c r="W39" i="70"/>
  <c r="W35" i="70" s="1"/>
  <c r="AA39" i="70"/>
  <c r="AA35" i="70" s="1"/>
  <c r="AE39" i="70"/>
  <c r="AE35" i="70" s="1"/>
  <c r="K39" i="67"/>
  <c r="K43" i="69"/>
  <c r="N9" i="69" s="1"/>
  <c r="E39" i="70"/>
  <c r="E35" i="70" s="1"/>
  <c r="AC39" i="70"/>
  <c r="AC35" i="70" s="1"/>
  <c r="AC60" i="70" s="1"/>
  <c r="G43" i="70"/>
  <c r="G61" i="70" s="1"/>
  <c r="K43" i="70"/>
  <c r="K61" i="70" s="1"/>
  <c r="O43" i="70"/>
  <c r="O61" i="70" s="1"/>
  <c r="S43" i="70"/>
  <c r="S61" i="70" s="1"/>
  <c r="W43" i="70"/>
  <c r="W61" i="70" s="1"/>
  <c r="AA43" i="70"/>
  <c r="AA61" i="70" s="1"/>
  <c r="AE43" i="70"/>
  <c r="AE61" i="70" s="1"/>
  <c r="F43" i="70"/>
  <c r="F61" i="70" s="1"/>
  <c r="J43" i="70"/>
  <c r="J61" i="70" s="1"/>
  <c r="N43" i="70"/>
  <c r="N61" i="70" s="1"/>
  <c r="R43" i="70"/>
  <c r="R61" i="70" s="1"/>
  <c r="V43" i="70"/>
  <c r="V61" i="70" s="1"/>
  <c r="Z43" i="70"/>
  <c r="Z61" i="70" s="1"/>
  <c r="AD43" i="70"/>
  <c r="AD61" i="70" s="1"/>
  <c r="K43" i="67"/>
  <c r="N11" i="67" s="1"/>
  <c r="K35" i="68"/>
  <c r="O35" i="68"/>
  <c r="O64" i="68" s="1"/>
  <c r="K43" i="68"/>
  <c r="K65" i="68" s="1"/>
  <c r="O43" i="68"/>
  <c r="O65" i="68" s="1"/>
  <c r="S43" i="68"/>
  <c r="S65" i="68" s="1"/>
  <c r="AA43" i="68"/>
  <c r="AA65" i="68" s="1"/>
  <c r="AE43" i="68"/>
  <c r="AE65" i="68" s="1"/>
  <c r="K39" i="69"/>
  <c r="K35" i="69" s="1"/>
  <c r="N8" i="69" s="1"/>
  <c r="F39" i="70"/>
  <c r="F35" i="70" s="1"/>
  <c r="J39" i="70"/>
  <c r="J35" i="70" s="1"/>
  <c r="N39" i="70"/>
  <c r="N35" i="70" s="1"/>
  <c r="R39" i="70"/>
  <c r="R35" i="70" s="1"/>
  <c r="V39" i="70"/>
  <c r="V35" i="70" s="1"/>
  <c r="D39" i="70"/>
  <c r="D35" i="70" s="1"/>
  <c r="L39" i="70"/>
  <c r="L35" i="70" s="1"/>
  <c r="L60" i="70" s="1"/>
  <c r="E43" i="68"/>
  <c r="E65" i="68" s="1"/>
  <c r="I43" i="68"/>
  <c r="I65" i="68" s="1"/>
  <c r="M43" i="68"/>
  <c r="M65" i="68" s="1"/>
  <c r="Q43" i="68"/>
  <c r="Q65" i="68" s="1"/>
  <c r="U43" i="68"/>
  <c r="U65" i="68" s="1"/>
  <c r="Y43" i="68"/>
  <c r="Y65" i="68" s="1"/>
  <c r="AC43" i="68"/>
  <c r="AC65" i="68" s="1"/>
  <c r="D43" i="68"/>
  <c r="D65" i="68" s="1"/>
  <c r="H43" i="68"/>
  <c r="H65" i="68" s="1"/>
  <c r="L43" i="68"/>
  <c r="L65" i="68" s="1"/>
  <c r="P43" i="68"/>
  <c r="P65" i="68" s="1"/>
  <c r="T43" i="68"/>
  <c r="T65" i="68" s="1"/>
  <c r="X43" i="68"/>
  <c r="X65" i="68" s="1"/>
  <c r="AB43" i="68"/>
  <c r="AB65" i="68" s="1"/>
  <c r="AF43" i="68"/>
  <c r="AF65" i="68" s="1"/>
  <c r="F39" i="68"/>
  <c r="F35" i="68" s="1"/>
  <c r="J39" i="68"/>
  <c r="J35" i="68" s="1"/>
  <c r="N39" i="68"/>
  <c r="N35" i="68" s="1"/>
  <c r="R39" i="68"/>
  <c r="R35" i="68" s="1"/>
  <c r="V39" i="68"/>
  <c r="V35" i="68" s="1"/>
  <c r="Z39" i="68"/>
  <c r="Z35" i="68" s="1"/>
  <c r="AD39" i="68"/>
  <c r="AD35" i="68" s="1"/>
  <c r="E39" i="68"/>
  <c r="E35" i="68" s="1"/>
  <c r="I39" i="68"/>
  <c r="I35" i="68" s="1"/>
  <c r="M39" i="68"/>
  <c r="M35" i="68" s="1"/>
  <c r="Q39" i="68"/>
  <c r="Q35" i="68" s="1"/>
  <c r="U39" i="68"/>
  <c r="U35" i="68" s="1"/>
  <c r="Y39" i="68"/>
  <c r="Y35" i="68" s="1"/>
  <c r="AC39" i="68"/>
  <c r="AC35" i="68" s="1"/>
  <c r="R26" i="67"/>
  <c r="S26" i="67" s="1"/>
  <c r="E5" i="69"/>
  <c r="H5" i="69"/>
  <c r="K35" i="67" l="1"/>
  <c r="N10" i="67" s="1"/>
  <c r="C248" i="72"/>
  <c r="D247" i="72"/>
  <c r="D4" i="71" s="1"/>
  <c r="C4" i="71"/>
  <c r="D251" i="72"/>
  <c r="D26" i="71" s="1"/>
  <c r="C26" i="71"/>
  <c r="D245" i="72"/>
  <c r="D9" i="71" s="1"/>
  <c r="C9" i="71"/>
  <c r="D250" i="72"/>
  <c r="D43" i="71" s="1"/>
  <c r="C43" i="71"/>
  <c r="D246" i="72"/>
  <c r="D10" i="71" s="1"/>
  <c r="C10" i="71"/>
  <c r="D249" i="72"/>
  <c r="D251" i="71" s="1"/>
  <c r="C251" i="71"/>
  <c r="T60" i="70"/>
  <c r="T6" i="70"/>
  <c r="T56" i="70" s="1"/>
  <c r="W6" i="68"/>
  <c r="W57" i="68" s="1"/>
  <c r="U6" i="70"/>
  <c r="U56" i="70" s="1"/>
  <c r="E6" i="70"/>
  <c r="E56" i="70" s="1"/>
  <c r="K26" i="69"/>
  <c r="K26" i="67"/>
  <c r="E60" i="70"/>
  <c r="AF6" i="70"/>
  <c r="AF56" i="70" s="1"/>
  <c r="AC6" i="70"/>
  <c r="AC56" i="70" s="1"/>
  <c r="Q6" i="70"/>
  <c r="Q56" i="70" s="1"/>
  <c r="AB6" i="70"/>
  <c r="AB56" i="70" s="1"/>
  <c r="H6" i="70"/>
  <c r="H56" i="70" s="1"/>
  <c r="G6" i="68"/>
  <c r="G57" i="68" s="1"/>
  <c r="W64" i="68"/>
  <c r="AE64" i="68"/>
  <c r="AE6" i="68"/>
  <c r="AE57" i="68" s="1"/>
  <c r="K6" i="68"/>
  <c r="K57" i="68" s="1"/>
  <c r="K64" i="68"/>
  <c r="X6" i="70"/>
  <c r="X56" i="70" s="1"/>
  <c r="K6" i="69"/>
  <c r="M6" i="70"/>
  <c r="M56" i="70" s="1"/>
  <c r="G64" i="68"/>
  <c r="S6" i="68"/>
  <c r="S57" i="68" s="1"/>
  <c r="AA6" i="68"/>
  <c r="AA57" i="68" s="1"/>
  <c r="Y6" i="70"/>
  <c r="Y56" i="70" s="1"/>
  <c r="U60" i="70"/>
  <c r="I6" i="70"/>
  <c r="I56" i="70" s="1"/>
  <c r="O6" i="68"/>
  <c r="O57" i="68" s="1"/>
  <c r="P6" i="70"/>
  <c r="P56" i="70" s="1"/>
  <c r="D6" i="70"/>
  <c r="D56" i="70" s="1"/>
  <c r="D60" i="70"/>
  <c r="L6" i="70"/>
  <c r="L56" i="70" s="1"/>
  <c r="AE60" i="70"/>
  <c r="AE6" i="70"/>
  <c r="AE56" i="70" s="1"/>
  <c r="O60" i="70"/>
  <c r="O6" i="70"/>
  <c r="O56" i="70" s="1"/>
  <c r="S60" i="70"/>
  <c r="S6" i="70"/>
  <c r="S56" i="70" s="1"/>
  <c r="AA60" i="70"/>
  <c r="AA6" i="70"/>
  <c r="AA56" i="70" s="1"/>
  <c r="K60" i="70"/>
  <c r="K6" i="70"/>
  <c r="K56" i="70" s="1"/>
  <c r="W60" i="70"/>
  <c r="W6" i="70"/>
  <c r="W56" i="70" s="1"/>
  <c r="G60" i="70"/>
  <c r="G6" i="70"/>
  <c r="G56" i="70" s="1"/>
  <c r="X64" i="68"/>
  <c r="X6" i="68"/>
  <c r="X57" i="68" s="1"/>
  <c r="H64" i="68"/>
  <c r="H6" i="68"/>
  <c r="H57" i="68" s="1"/>
  <c r="L64" i="68"/>
  <c r="L6" i="68"/>
  <c r="L57" i="68" s="1"/>
  <c r="N60" i="70"/>
  <c r="N6" i="70"/>
  <c r="N56" i="70" s="1"/>
  <c r="R64" i="68"/>
  <c r="R6" i="68"/>
  <c r="R57" i="68" s="1"/>
  <c r="M64" i="68"/>
  <c r="M6" i="68"/>
  <c r="M57" i="68" s="1"/>
  <c r="Z60" i="70"/>
  <c r="Z6" i="70"/>
  <c r="Z56" i="70" s="1"/>
  <c r="J60" i="70"/>
  <c r="J6" i="70"/>
  <c r="J56" i="70" s="1"/>
  <c r="AD64" i="68"/>
  <c r="AD6" i="68"/>
  <c r="AD57" i="68" s="1"/>
  <c r="N64" i="68"/>
  <c r="N6" i="68"/>
  <c r="N57" i="68" s="1"/>
  <c r="Y64" i="68"/>
  <c r="Y6" i="68"/>
  <c r="Y57" i="68" s="1"/>
  <c r="I64" i="68"/>
  <c r="I6" i="68"/>
  <c r="I57" i="68" s="1"/>
  <c r="T6" i="68"/>
  <c r="T57" i="68" s="1"/>
  <c r="T64" i="68"/>
  <c r="D64" i="68"/>
  <c r="D6" i="68"/>
  <c r="D57" i="68" s="1"/>
  <c r="R60" i="70"/>
  <c r="R6" i="70"/>
  <c r="R56" i="70" s="1"/>
  <c r="V64" i="68"/>
  <c r="V6" i="68"/>
  <c r="V57" i="68" s="1"/>
  <c r="F64" i="68"/>
  <c r="F6" i="68"/>
  <c r="F57" i="68" s="1"/>
  <c r="Q64" i="68"/>
  <c r="Q6" i="68"/>
  <c r="Q57" i="68" s="1"/>
  <c r="AB64" i="68"/>
  <c r="AB6" i="68"/>
  <c r="AB57" i="68" s="1"/>
  <c r="AD60" i="70"/>
  <c r="AD6" i="70"/>
  <c r="AD56" i="70" s="1"/>
  <c r="AC64" i="68"/>
  <c r="AC6" i="68"/>
  <c r="AC57" i="68" s="1"/>
  <c r="V60" i="70"/>
  <c r="V6" i="70"/>
  <c r="V56" i="70" s="1"/>
  <c r="F60" i="70"/>
  <c r="F6" i="70"/>
  <c r="F56" i="70" s="1"/>
  <c r="Z64" i="68"/>
  <c r="Z6" i="68"/>
  <c r="Z57" i="68" s="1"/>
  <c r="J64" i="68"/>
  <c r="J6" i="68"/>
  <c r="J57" i="68" s="1"/>
  <c r="U64" i="68"/>
  <c r="U6" i="68"/>
  <c r="U57" i="68" s="1"/>
  <c r="E64" i="68"/>
  <c r="E6" i="68"/>
  <c r="E57" i="68" s="1"/>
  <c r="AF64" i="68"/>
  <c r="AF6" i="68"/>
  <c r="AF57" i="68" s="1"/>
  <c r="P64" i="68"/>
  <c r="P6" i="68"/>
  <c r="P57" i="68" s="1"/>
  <c r="AE296" i="3"/>
  <c r="C192" i="72" s="1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K6" i="67" l="1"/>
  <c r="C42" i="71"/>
  <c r="D248" i="72"/>
  <c r="D42" i="71" s="1"/>
  <c r="D192" i="72"/>
  <c r="D208" i="71" s="1"/>
  <c r="C208" i="71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G13" i="67" l="1"/>
  <c r="F13" i="67"/>
  <c r="D13" i="67"/>
  <c r="K13" i="67" l="1"/>
  <c r="D8" i="67"/>
  <c r="D8" i="69"/>
  <c r="F22" i="67"/>
  <c r="F22" i="69"/>
  <c r="F8" i="67"/>
  <c r="F8" i="69"/>
  <c r="G20" i="69"/>
  <c r="G20" i="67"/>
  <c r="G9" i="67"/>
  <c r="G9" i="69"/>
  <c r="G8" i="67"/>
  <c r="G8" i="69"/>
  <c r="D23" i="69"/>
  <c r="D23" i="67"/>
  <c r="F23" i="67"/>
  <c r="F23" i="69"/>
  <c r="D22" i="67"/>
  <c r="D22" i="69"/>
  <c r="D20" i="69"/>
  <c r="D20" i="67"/>
  <c r="D9" i="69"/>
  <c r="D9" i="67"/>
  <c r="F20" i="69"/>
  <c r="K20" i="69" s="1"/>
  <c r="F20" i="67"/>
  <c r="F9" i="67"/>
  <c r="F9" i="69"/>
  <c r="G22" i="69"/>
  <c r="G22" i="67"/>
  <c r="G23" i="67"/>
  <c r="G23" i="69"/>
  <c r="AD348" i="3"/>
  <c r="Z348" i="3"/>
  <c r="W348" i="3"/>
  <c r="V348" i="3"/>
  <c r="R348" i="3"/>
  <c r="N348" i="3"/>
  <c r="J348" i="3"/>
  <c r="G348" i="3"/>
  <c r="F348" i="3"/>
  <c r="AE347" i="3"/>
  <c r="AA347" i="3"/>
  <c r="W347" i="3"/>
  <c r="T347" i="3"/>
  <c r="S347" i="3"/>
  <c r="O347" i="3"/>
  <c r="K347" i="3"/>
  <c r="G347" i="3"/>
  <c r="D347" i="3"/>
  <c r="C347" i="3"/>
  <c r="AB346" i="3"/>
  <c r="X346" i="3"/>
  <c r="W346" i="3"/>
  <c r="U346" i="3"/>
  <c r="T346" i="3"/>
  <c r="S346" i="3"/>
  <c r="P346" i="3"/>
  <c r="O346" i="3"/>
  <c r="L346" i="3"/>
  <c r="K346" i="3"/>
  <c r="H346" i="3"/>
  <c r="G346" i="3"/>
  <c r="D346" i="3"/>
  <c r="C346" i="3"/>
  <c r="AC345" i="3"/>
  <c r="AB345" i="3"/>
  <c r="Y345" i="3"/>
  <c r="X345" i="3"/>
  <c r="U345" i="3"/>
  <c r="T345" i="3"/>
  <c r="Q345" i="3"/>
  <c r="P345" i="3"/>
  <c r="N345" i="3"/>
  <c r="M345" i="3"/>
  <c r="L345" i="3"/>
  <c r="I345" i="3"/>
  <c r="H345" i="3"/>
  <c r="F345" i="3"/>
  <c r="E345" i="3"/>
  <c r="D345" i="3"/>
  <c r="AD344" i="3"/>
  <c r="AC344" i="3"/>
  <c r="AA344" i="3"/>
  <c r="Z344" i="3"/>
  <c r="Y344" i="3"/>
  <c r="V344" i="3"/>
  <c r="U344" i="3"/>
  <c r="S344" i="3"/>
  <c r="R344" i="3"/>
  <c r="Q344" i="3"/>
  <c r="N344" i="3"/>
  <c r="M344" i="3"/>
  <c r="K344" i="3"/>
  <c r="J344" i="3"/>
  <c r="I344" i="3"/>
  <c r="F344" i="3"/>
  <c r="E344" i="3"/>
  <c r="C344" i="3"/>
  <c r="AE343" i="3"/>
  <c r="AD343" i="3"/>
  <c r="AA343" i="3"/>
  <c r="Z343" i="3"/>
  <c r="X343" i="3"/>
  <c r="W343" i="3"/>
  <c r="V343" i="3"/>
  <c r="S343" i="3"/>
  <c r="R343" i="3"/>
  <c r="P343" i="3"/>
  <c r="O343" i="3"/>
  <c r="N343" i="3"/>
  <c r="K343" i="3"/>
  <c r="J343" i="3"/>
  <c r="H343" i="3"/>
  <c r="G343" i="3"/>
  <c r="F343" i="3"/>
  <c r="C343" i="3"/>
  <c r="AE342" i="3"/>
  <c r="AC342" i="3"/>
  <c r="AB342" i="3"/>
  <c r="AA342" i="3"/>
  <c r="X342" i="3"/>
  <c r="W342" i="3"/>
  <c r="T342" i="3"/>
  <c r="S342" i="3"/>
  <c r="P342" i="3"/>
  <c r="O342" i="3"/>
  <c r="L342" i="3"/>
  <c r="K342" i="3"/>
  <c r="H342" i="3"/>
  <c r="G342" i="3"/>
  <c r="D342" i="3"/>
  <c r="C342" i="3"/>
  <c r="AD340" i="3"/>
  <c r="AC340" i="3"/>
  <c r="AB340" i="3"/>
  <c r="Y340" i="3"/>
  <c r="X340" i="3"/>
  <c r="V340" i="3"/>
  <c r="U340" i="3"/>
  <c r="T340" i="3"/>
  <c r="Q340" i="3"/>
  <c r="P340" i="3"/>
  <c r="N340" i="3"/>
  <c r="M340" i="3"/>
  <c r="L340" i="3"/>
  <c r="I340" i="3"/>
  <c r="H340" i="3"/>
  <c r="F340" i="3"/>
  <c r="E340" i="3"/>
  <c r="D340" i="3"/>
  <c r="AD339" i="3"/>
  <c r="AC339" i="3"/>
  <c r="AA339" i="3"/>
  <c r="Z339" i="3"/>
  <c r="Y339" i="3"/>
  <c r="V339" i="3"/>
  <c r="U339" i="3"/>
  <c r="S339" i="3"/>
  <c r="R339" i="3"/>
  <c r="Q339" i="3"/>
  <c r="N339" i="3"/>
  <c r="M339" i="3"/>
  <c r="K339" i="3"/>
  <c r="J339" i="3"/>
  <c r="I339" i="3"/>
  <c r="F339" i="3"/>
  <c r="E339" i="3"/>
  <c r="C339" i="3"/>
  <c r="AE338" i="3"/>
  <c r="AD338" i="3"/>
  <c r="AA338" i="3"/>
  <c r="Z338" i="3"/>
  <c r="X338" i="3"/>
  <c r="W338" i="3"/>
  <c r="V338" i="3"/>
  <c r="S338" i="3"/>
  <c r="R338" i="3"/>
  <c r="P338" i="3"/>
  <c r="O338" i="3"/>
  <c r="N338" i="3"/>
  <c r="K338" i="3"/>
  <c r="J338" i="3"/>
  <c r="H338" i="3"/>
  <c r="G338" i="3"/>
  <c r="F338" i="3"/>
  <c r="C338" i="3"/>
  <c r="AE337" i="3"/>
  <c r="AC337" i="3"/>
  <c r="AB337" i="3"/>
  <c r="AA337" i="3"/>
  <c r="X337" i="3"/>
  <c r="W337" i="3"/>
  <c r="U337" i="3"/>
  <c r="T337" i="3"/>
  <c r="S337" i="3"/>
  <c r="P337" i="3"/>
  <c r="O337" i="3"/>
  <c r="M337" i="3"/>
  <c r="L337" i="3"/>
  <c r="K337" i="3"/>
  <c r="H337" i="3"/>
  <c r="G337" i="3"/>
  <c r="E337" i="3"/>
  <c r="D337" i="3"/>
  <c r="C337" i="3"/>
  <c r="AC336" i="3"/>
  <c r="AB336" i="3"/>
  <c r="Z336" i="3"/>
  <c r="Y336" i="3"/>
  <c r="X336" i="3"/>
  <c r="U336" i="3"/>
  <c r="T336" i="3"/>
  <c r="R336" i="3"/>
  <c r="Q336" i="3"/>
  <c r="P336" i="3"/>
  <c r="M336" i="3"/>
  <c r="L336" i="3"/>
  <c r="I336" i="3"/>
  <c r="H336" i="3"/>
  <c r="E336" i="3"/>
  <c r="D336" i="3"/>
  <c r="AD335" i="3"/>
  <c r="AC335" i="3"/>
  <c r="Z335" i="3"/>
  <c r="Y335" i="3"/>
  <c r="V335" i="3"/>
  <c r="U335" i="3"/>
  <c r="R335" i="3"/>
  <c r="Q335" i="3"/>
  <c r="N335" i="3"/>
  <c r="M335" i="3"/>
  <c r="J335" i="3"/>
  <c r="I335" i="3"/>
  <c r="F335" i="3"/>
  <c r="E335" i="3"/>
  <c r="AE334" i="3"/>
  <c r="AD334" i="3"/>
  <c r="AA334" i="3"/>
  <c r="Z334" i="3"/>
  <c r="W334" i="3"/>
  <c r="V334" i="3"/>
  <c r="S334" i="3"/>
  <c r="R334" i="3"/>
  <c r="P334" i="3"/>
  <c r="O334" i="3"/>
  <c r="N334" i="3"/>
  <c r="K334" i="3"/>
  <c r="J334" i="3"/>
  <c r="H334" i="3"/>
  <c r="G334" i="3"/>
  <c r="F334" i="3"/>
  <c r="C334" i="3"/>
  <c r="AE333" i="3"/>
  <c r="AC333" i="3"/>
  <c r="AB333" i="3"/>
  <c r="AA333" i="3"/>
  <c r="X333" i="3"/>
  <c r="W333" i="3"/>
  <c r="U333" i="3"/>
  <c r="T333" i="3"/>
  <c r="S333" i="3"/>
  <c r="P333" i="3"/>
  <c r="O333" i="3"/>
  <c r="M333" i="3"/>
  <c r="L333" i="3"/>
  <c r="K333" i="3"/>
  <c r="H333" i="3"/>
  <c r="G333" i="3"/>
  <c r="E333" i="3"/>
  <c r="D333" i="3"/>
  <c r="C333" i="3"/>
  <c r="AC332" i="3"/>
  <c r="AB332" i="3"/>
  <c r="Y332" i="3"/>
  <c r="X332" i="3"/>
  <c r="U332" i="3"/>
  <c r="T332" i="3"/>
  <c r="Q332" i="3"/>
  <c r="P332" i="3"/>
  <c r="M332" i="3"/>
  <c r="L332" i="3"/>
  <c r="I332" i="3"/>
  <c r="H332" i="3"/>
  <c r="E332" i="3"/>
  <c r="D332" i="3"/>
  <c r="AD331" i="3"/>
  <c r="AC331" i="3"/>
  <c r="Z331" i="3"/>
  <c r="Y331" i="3"/>
  <c r="V331" i="3"/>
  <c r="U331" i="3"/>
  <c r="R331" i="3"/>
  <c r="Q331" i="3"/>
  <c r="N331" i="3"/>
  <c r="M331" i="3"/>
  <c r="J331" i="3"/>
  <c r="I331" i="3"/>
  <c r="F331" i="3"/>
  <c r="E331" i="3"/>
  <c r="AE330" i="3"/>
  <c r="AD330" i="3"/>
  <c r="AA330" i="3"/>
  <c r="Z330" i="3"/>
  <c r="W330" i="3"/>
  <c r="V330" i="3"/>
  <c r="S330" i="3"/>
  <c r="R330" i="3"/>
  <c r="O330" i="3"/>
  <c r="N330" i="3"/>
  <c r="K330" i="3"/>
  <c r="J330" i="3"/>
  <c r="G330" i="3"/>
  <c r="F330" i="3"/>
  <c r="C330" i="3"/>
  <c r="AE329" i="3"/>
  <c r="AB329" i="3"/>
  <c r="AA329" i="3"/>
  <c r="X329" i="3"/>
  <c r="W329" i="3"/>
  <c r="T329" i="3"/>
  <c r="S329" i="3"/>
  <c r="P329" i="3"/>
  <c r="O329" i="3"/>
  <c r="L329" i="3"/>
  <c r="K329" i="3"/>
  <c r="H329" i="3"/>
  <c r="G329" i="3"/>
  <c r="D329" i="3"/>
  <c r="C329" i="3"/>
  <c r="AC327" i="3"/>
  <c r="AB327" i="3"/>
  <c r="Y327" i="3"/>
  <c r="X327" i="3"/>
  <c r="U327" i="3"/>
  <c r="T327" i="3"/>
  <c r="Q327" i="3"/>
  <c r="P327" i="3"/>
  <c r="M327" i="3"/>
  <c r="L327" i="3"/>
  <c r="I327" i="3"/>
  <c r="H327" i="3"/>
  <c r="E327" i="3"/>
  <c r="D327" i="3"/>
  <c r="AD326" i="3"/>
  <c r="AC326" i="3"/>
  <c r="Z326" i="3"/>
  <c r="Y326" i="3"/>
  <c r="V326" i="3"/>
  <c r="U326" i="3"/>
  <c r="R326" i="3"/>
  <c r="Q326" i="3"/>
  <c r="N326" i="3"/>
  <c r="M326" i="3"/>
  <c r="J326" i="3"/>
  <c r="I326" i="3"/>
  <c r="F326" i="3"/>
  <c r="E326" i="3"/>
  <c r="AE325" i="3"/>
  <c r="AD325" i="3"/>
  <c r="AA325" i="3"/>
  <c r="Z325" i="3"/>
  <c r="W325" i="3"/>
  <c r="V325" i="3"/>
  <c r="S325" i="3"/>
  <c r="R325" i="3"/>
  <c r="O325" i="3"/>
  <c r="N325" i="3"/>
  <c r="K325" i="3"/>
  <c r="J325" i="3"/>
  <c r="G325" i="3"/>
  <c r="F325" i="3"/>
  <c r="C325" i="3"/>
  <c r="AE324" i="3"/>
  <c r="AB324" i="3"/>
  <c r="AA324" i="3"/>
  <c r="X324" i="3"/>
  <c r="W324" i="3"/>
  <c r="T324" i="3"/>
  <c r="S324" i="3"/>
  <c r="P324" i="3"/>
  <c r="O324" i="3"/>
  <c r="L324" i="3"/>
  <c r="K324" i="3"/>
  <c r="I324" i="3"/>
  <c r="H324" i="3"/>
  <c r="G324" i="3"/>
  <c r="E324" i="3"/>
  <c r="D324" i="3"/>
  <c r="C324" i="3"/>
  <c r="AD323" i="3"/>
  <c r="AC323" i="3"/>
  <c r="AB323" i="3"/>
  <c r="Z323" i="3"/>
  <c r="Y323" i="3"/>
  <c r="X323" i="3"/>
  <c r="V323" i="3"/>
  <c r="U323" i="3"/>
  <c r="T323" i="3"/>
  <c r="Q323" i="3"/>
  <c r="P323" i="3"/>
  <c r="N323" i="3"/>
  <c r="M323" i="3"/>
  <c r="L323" i="3"/>
  <c r="J323" i="3"/>
  <c r="I323" i="3"/>
  <c r="H323" i="3"/>
  <c r="F323" i="3"/>
  <c r="E323" i="3"/>
  <c r="D323" i="3"/>
  <c r="AD322" i="3"/>
  <c r="AC322" i="3"/>
  <c r="AA322" i="3"/>
  <c r="Z322" i="3"/>
  <c r="Y322" i="3"/>
  <c r="W322" i="3"/>
  <c r="V322" i="3"/>
  <c r="U322" i="3"/>
  <c r="S322" i="3"/>
  <c r="R322" i="3"/>
  <c r="Q322" i="3"/>
  <c r="O322" i="3"/>
  <c r="N322" i="3"/>
  <c r="M322" i="3"/>
  <c r="K322" i="3"/>
  <c r="J322" i="3"/>
  <c r="I322" i="3"/>
  <c r="F322" i="3"/>
  <c r="E322" i="3"/>
  <c r="C322" i="3"/>
  <c r="AE321" i="3"/>
  <c r="AD321" i="3"/>
  <c r="AB321" i="3"/>
  <c r="AA321" i="3"/>
  <c r="Z321" i="3"/>
  <c r="X321" i="3"/>
  <c r="W321" i="3"/>
  <c r="V321" i="3"/>
  <c r="S321" i="3"/>
  <c r="R321" i="3"/>
  <c r="P321" i="3"/>
  <c r="O321" i="3"/>
  <c r="N321" i="3"/>
  <c r="L321" i="3"/>
  <c r="K321" i="3"/>
  <c r="J321" i="3"/>
  <c r="H321" i="3"/>
  <c r="G321" i="3"/>
  <c r="F321" i="3"/>
  <c r="D321" i="3"/>
  <c r="C321" i="3"/>
  <c r="AE320" i="3"/>
  <c r="AC320" i="3"/>
  <c r="AB320" i="3"/>
  <c r="AA320" i="3"/>
  <c r="X320" i="3"/>
  <c r="W320" i="3"/>
  <c r="U320" i="3"/>
  <c r="T320" i="3"/>
  <c r="S320" i="3"/>
  <c r="Q320" i="3"/>
  <c r="P320" i="3"/>
  <c r="O320" i="3"/>
  <c r="M320" i="3"/>
  <c r="L320" i="3"/>
  <c r="K320" i="3"/>
  <c r="I320" i="3"/>
  <c r="H320" i="3"/>
  <c r="G320" i="3"/>
  <c r="E320" i="3"/>
  <c r="D320" i="3"/>
  <c r="C320" i="3"/>
  <c r="AD319" i="3"/>
  <c r="AC319" i="3"/>
  <c r="AB319" i="3"/>
  <c r="Z319" i="3"/>
  <c r="Y319" i="3"/>
  <c r="X319" i="3"/>
  <c r="V319" i="3"/>
  <c r="U319" i="3"/>
  <c r="T319" i="3"/>
  <c r="R319" i="3"/>
  <c r="Q319" i="3"/>
  <c r="P319" i="3"/>
  <c r="N319" i="3"/>
  <c r="M319" i="3"/>
  <c r="L319" i="3"/>
  <c r="J319" i="3"/>
  <c r="I319" i="3"/>
  <c r="H319" i="3"/>
  <c r="F319" i="3"/>
  <c r="E319" i="3"/>
  <c r="D319" i="3"/>
  <c r="AE318" i="3"/>
  <c r="AD318" i="3"/>
  <c r="AC318" i="3"/>
  <c r="Z318" i="3"/>
  <c r="Y318" i="3"/>
  <c r="W318" i="3"/>
  <c r="V318" i="3"/>
  <c r="U318" i="3"/>
  <c r="S318" i="3"/>
  <c r="R318" i="3"/>
  <c r="Q318" i="3"/>
  <c r="O318" i="3"/>
  <c r="N318" i="3"/>
  <c r="M318" i="3"/>
  <c r="K318" i="3"/>
  <c r="J318" i="3"/>
  <c r="I318" i="3"/>
  <c r="G318" i="3"/>
  <c r="F318" i="3"/>
  <c r="E318" i="3"/>
  <c r="C318" i="3"/>
  <c r="AE317" i="3"/>
  <c r="AD317" i="3"/>
  <c r="AB317" i="3"/>
  <c r="AA317" i="3"/>
  <c r="Z317" i="3"/>
  <c r="X317" i="3"/>
  <c r="W317" i="3"/>
  <c r="V317" i="3"/>
  <c r="T317" i="3"/>
  <c r="S317" i="3"/>
  <c r="R317" i="3"/>
  <c r="P317" i="3"/>
  <c r="O317" i="3"/>
  <c r="N317" i="3"/>
  <c r="L317" i="3"/>
  <c r="K317" i="3"/>
  <c r="J317" i="3"/>
  <c r="H317" i="3"/>
  <c r="G317" i="3"/>
  <c r="F317" i="3"/>
  <c r="D317" i="3"/>
  <c r="C317" i="3"/>
  <c r="AE316" i="3"/>
  <c r="AC316" i="3"/>
  <c r="AB316" i="3"/>
  <c r="AA316" i="3"/>
  <c r="Y316" i="3"/>
  <c r="X316" i="3"/>
  <c r="W316" i="3"/>
  <c r="U316" i="3"/>
  <c r="T316" i="3"/>
  <c r="S316" i="3"/>
  <c r="Q316" i="3"/>
  <c r="P316" i="3"/>
  <c r="O316" i="3"/>
  <c r="M316" i="3"/>
  <c r="L316" i="3"/>
  <c r="K316" i="3"/>
  <c r="I316" i="3"/>
  <c r="H316" i="3"/>
  <c r="G316" i="3"/>
  <c r="E316" i="3"/>
  <c r="D316" i="3"/>
  <c r="C316" i="3"/>
  <c r="AD314" i="3"/>
  <c r="AC314" i="3"/>
  <c r="AB314" i="3"/>
  <c r="Z314" i="3"/>
  <c r="Y314" i="3"/>
  <c r="X314" i="3"/>
  <c r="V314" i="3"/>
  <c r="U314" i="3"/>
  <c r="T314" i="3"/>
  <c r="R314" i="3"/>
  <c r="Q314" i="3"/>
  <c r="P314" i="3"/>
  <c r="N314" i="3"/>
  <c r="M314" i="3"/>
  <c r="L314" i="3"/>
  <c r="J314" i="3"/>
  <c r="I314" i="3"/>
  <c r="H314" i="3"/>
  <c r="F314" i="3"/>
  <c r="E314" i="3"/>
  <c r="D314" i="3"/>
  <c r="AD313" i="3"/>
  <c r="AC313" i="3"/>
  <c r="Z313" i="3"/>
  <c r="Y313" i="3"/>
  <c r="V313" i="3"/>
  <c r="U313" i="3"/>
  <c r="R313" i="3"/>
  <c r="Q313" i="3"/>
  <c r="N313" i="3"/>
  <c r="M313" i="3"/>
  <c r="J313" i="3"/>
  <c r="I313" i="3"/>
  <c r="F313" i="3"/>
  <c r="E313" i="3"/>
  <c r="C313" i="3"/>
  <c r="X312" i="3"/>
  <c r="T312" i="3"/>
  <c r="P312" i="3"/>
  <c r="L312" i="3"/>
  <c r="H312" i="3"/>
  <c r="D312" i="3"/>
  <c r="C312" i="3"/>
  <c r="AE311" i="3"/>
  <c r="C201" i="72" s="1"/>
  <c r="AC311" i="3"/>
  <c r="AB311" i="3"/>
  <c r="AA311" i="3"/>
  <c r="Y311" i="3"/>
  <c r="X311" i="3"/>
  <c r="W311" i="3"/>
  <c r="U311" i="3"/>
  <c r="T311" i="3"/>
  <c r="S311" i="3"/>
  <c r="P311" i="3"/>
  <c r="O311" i="3"/>
  <c r="M311" i="3"/>
  <c r="L311" i="3"/>
  <c r="K311" i="3"/>
  <c r="I311" i="3"/>
  <c r="H311" i="3"/>
  <c r="G311" i="3"/>
  <c r="E311" i="3"/>
  <c r="D311" i="3"/>
  <c r="C311" i="3"/>
  <c r="AD310" i="3"/>
  <c r="AC310" i="3"/>
  <c r="AB310" i="3"/>
  <c r="Z310" i="3"/>
  <c r="Y310" i="3"/>
  <c r="X310" i="3"/>
  <c r="V310" i="3"/>
  <c r="U310" i="3"/>
  <c r="T310" i="3"/>
  <c r="R310" i="3"/>
  <c r="Q310" i="3"/>
  <c r="P310" i="3"/>
  <c r="N310" i="3"/>
  <c r="M310" i="3"/>
  <c r="L310" i="3"/>
  <c r="J310" i="3"/>
  <c r="I310" i="3"/>
  <c r="H310" i="3"/>
  <c r="F310" i="3"/>
  <c r="E310" i="3"/>
  <c r="D310" i="3"/>
  <c r="AD309" i="3"/>
  <c r="AC309" i="3"/>
  <c r="Z309" i="3"/>
  <c r="Y309" i="3"/>
  <c r="V309" i="3"/>
  <c r="U309" i="3"/>
  <c r="R309" i="3"/>
  <c r="Q309" i="3"/>
  <c r="P309" i="3"/>
  <c r="N309" i="3"/>
  <c r="M309" i="3"/>
  <c r="K309" i="3"/>
  <c r="J309" i="3"/>
  <c r="I309" i="3"/>
  <c r="F309" i="3"/>
  <c r="E309" i="3"/>
  <c r="D309" i="3"/>
  <c r="C309" i="3"/>
  <c r="AB308" i="3"/>
  <c r="X308" i="3"/>
  <c r="T308" i="3"/>
  <c r="P308" i="3"/>
  <c r="L308" i="3"/>
  <c r="K308" i="3"/>
  <c r="H308" i="3"/>
  <c r="D308" i="3"/>
  <c r="C308" i="3"/>
  <c r="AE307" i="3"/>
  <c r="C197" i="72" s="1"/>
  <c r="AB307" i="3"/>
  <c r="AA307" i="3"/>
  <c r="Y307" i="3"/>
  <c r="X307" i="3"/>
  <c r="W307" i="3"/>
  <c r="U307" i="3"/>
  <c r="T307" i="3"/>
  <c r="S307" i="3"/>
  <c r="Q307" i="3"/>
  <c r="P307" i="3"/>
  <c r="O307" i="3"/>
  <c r="M307" i="3"/>
  <c r="L307" i="3"/>
  <c r="K307" i="3"/>
  <c r="I307" i="3"/>
  <c r="H307" i="3"/>
  <c r="G307" i="3"/>
  <c r="E307" i="3"/>
  <c r="D307" i="3"/>
  <c r="C307" i="3"/>
  <c r="AD306" i="3"/>
  <c r="AC306" i="3"/>
  <c r="AB306" i="3"/>
  <c r="Y306" i="3"/>
  <c r="X306" i="3"/>
  <c r="U306" i="3"/>
  <c r="T306" i="3"/>
  <c r="R306" i="3"/>
  <c r="Q306" i="3"/>
  <c r="P306" i="3"/>
  <c r="M306" i="3"/>
  <c r="L306" i="3"/>
  <c r="I306" i="3"/>
  <c r="H306" i="3"/>
  <c r="E306" i="3"/>
  <c r="D306" i="3"/>
  <c r="AD305" i="3"/>
  <c r="AC305" i="3"/>
  <c r="Z305" i="3"/>
  <c r="Y305" i="3"/>
  <c r="W305" i="3"/>
  <c r="V305" i="3"/>
  <c r="U305" i="3"/>
  <c r="R305" i="3"/>
  <c r="Q305" i="3"/>
  <c r="N305" i="3"/>
  <c r="M305" i="3"/>
  <c r="J305" i="3"/>
  <c r="I305" i="3"/>
  <c r="H305" i="3"/>
  <c r="G305" i="3"/>
  <c r="F305" i="3"/>
  <c r="E305" i="3"/>
  <c r="AB304" i="3"/>
  <c r="X304" i="3"/>
  <c r="T304" i="3"/>
  <c r="P304" i="3"/>
  <c r="L304" i="3"/>
  <c r="H304" i="3"/>
  <c r="D304" i="3"/>
  <c r="C304" i="3"/>
  <c r="C303" i="3"/>
  <c r="F303" i="3"/>
  <c r="G303" i="3"/>
  <c r="I303" i="3"/>
  <c r="J303" i="3"/>
  <c r="K303" i="3"/>
  <c r="M303" i="3"/>
  <c r="N303" i="3"/>
  <c r="O303" i="3"/>
  <c r="P303" i="3"/>
  <c r="Q303" i="3"/>
  <c r="R303" i="3"/>
  <c r="S303" i="3"/>
  <c r="V303" i="3"/>
  <c r="W303" i="3"/>
  <c r="Y303" i="3"/>
  <c r="Z303" i="3"/>
  <c r="AA303" i="3"/>
  <c r="AC303" i="3"/>
  <c r="AD303" i="3"/>
  <c r="AE303" i="3"/>
  <c r="C193" i="72" s="1"/>
  <c r="D303" i="3"/>
  <c r="E303" i="3"/>
  <c r="H303" i="3"/>
  <c r="L303" i="3"/>
  <c r="T303" i="3"/>
  <c r="U303" i="3"/>
  <c r="X303" i="3"/>
  <c r="AB303" i="3"/>
  <c r="D305" i="3"/>
  <c r="L305" i="3"/>
  <c r="P305" i="3"/>
  <c r="T305" i="3"/>
  <c r="X305" i="3"/>
  <c r="AB305" i="3"/>
  <c r="AA306" i="3"/>
  <c r="AC307" i="3"/>
  <c r="H309" i="3"/>
  <c r="L309" i="3"/>
  <c r="T309" i="3"/>
  <c r="X309" i="3"/>
  <c r="AB309" i="3"/>
  <c r="Q311" i="3"/>
  <c r="AB312" i="3"/>
  <c r="D313" i="3"/>
  <c r="H313" i="3"/>
  <c r="L313" i="3"/>
  <c r="O313" i="3"/>
  <c r="P313" i="3"/>
  <c r="T313" i="3"/>
  <c r="X313" i="3"/>
  <c r="AB313" i="3"/>
  <c r="F316" i="3"/>
  <c r="J316" i="3"/>
  <c r="N316" i="3"/>
  <c r="R316" i="3"/>
  <c r="V316" i="3"/>
  <c r="Z316" i="3"/>
  <c r="AD316" i="3"/>
  <c r="E317" i="3"/>
  <c r="I317" i="3"/>
  <c r="M317" i="3"/>
  <c r="Q317" i="3"/>
  <c r="U317" i="3"/>
  <c r="Y317" i="3"/>
  <c r="AC317" i="3"/>
  <c r="D318" i="3"/>
  <c r="H318" i="3"/>
  <c r="L318" i="3"/>
  <c r="P318" i="3"/>
  <c r="T318" i="3"/>
  <c r="X318" i="3"/>
  <c r="AA318" i="3"/>
  <c r="AB318" i="3"/>
  <c r="C319" i="3"/>
  <c r="G319" i="3"/>
  <c r="K319" i="3"/>
  <c r="O319" i="3"/>
  <c r="S319" i="3"/>
  <c r="W319" i="3"/>
  <c r="AA319" i="3"/>
  <c r="AE319" i="3"/>
  <c r="F320" i="3"/>
  <c r="J320" i="3"/>
  <c r="N320" i="3"/>
  <c r="R320" i="3"/>
  <c r="V320" i="3"/>
  <c r="Y320" i="3"/>
  <c r="Z320" i="3"/>
  <c r="AD320" i="3"/>
  <c r="E321" i="3"/>
  <c r="I321" i="3"/>
  <c r="M321" i="3"/>
  <c r="Q321" i="3"/>
  <c r="T321" i="3"/>
  <c r="U321" i="3"/>
  <c r="Y321" i="3"/>
  <c r="AC321" i="3"/>
  <c r="D322" i="3"/>
  <c r="G322" i="3"/>
  <c r="H322" i="3"/>
  <c r="L322" i="3"/>
  <c r="P322" i="3"/>
  <c r="T322" i="3"/>
  <c r="X322" i="3"/>
  <c r="AB322" i="3"/>
  <c r="AE322" i="3"/>
  <c r="C323" i="3"/>
  <c r="G323" i="3"/>
  <c r="K323" i="3"/>
  <c r="O323" i="3"/>
  <c r="R323" i="3"/>
  <c r="S323" i="3"/>
  <c r="W323" i="3"/>
  <c r="AA323" i="3"/>
  <c r="AE323" i="3"/>
  <c r="F324" i="3"/>
  <c r="J324" i="3"/>
  <c r="M324" i="3"/>
  <c r="N324" i="3"/>
  <c r="Q324" i="3"/>
  <c r="R324" i="3"/>
  <c r="U324" i="3"/>
  <c r="V324" i="3"/>
  <c r="Y324" i="3"/>
  <c r="Z324" i="3"/>
  <c r="AC324" i="3"/>
  <c r="AD324" i="3"/>
  <c r="D325" i="3"/>
  <c r="E325" i="3"/>
  <c r="H325" i="3"/>
  <c r="I325" i="3"/>
  <c r="L325" i="3"/>
  <c r="M325" i="3"/>
  <c r="P325" i="3"/>
  <c r="Q325" i="3"/>
  <c r="T325" i="3"/>
  <c r="U325" i="3"/>
  <c r="X325" i="3"/>
  <c r="Y325" i="3"/>
  <c r="AB325" i="3"/>
  <c r="AC325" i="3"/>
  <c r="C326" i="3"/>
  <c r="D326" i="3"/>
  <c r="G326" i="3"/>
  <c r="H326" i="3"/>
  <c r="K326" i="3"/>
  <c r="L326" i="3"/>
  <c r="O326" i="3"/>
  <c r="P326" i="3"/>
  <c r="S326" i="3"/>
  <c r="T326" i="3"/>
  <c r="W326" i="3"/>
  <c r="X326" i="3"/>
  <c r="AA326" i="3"/>
  <c r="AB326" i="3"/>
  <c r="AE326" i="3"/>
  <c r="C327" i="3"/>
  <c r="F327" i="3"/>
  <c r="G327" i="3"/>
  <c r="J327" i="3"/>
  <c r="K327" i="3"/>
  <c r="N327" i="3"/>
  <c r="O327" i="3"/>
  <c r="R327" i="3"/>
  <c r="S327" i="3"/>
  <c r="V327" i="3"/>
  <c r="W327" i="3"/>
  <c r="Z327" i="3"/>
  <c r="AA327" i="3"/>
  <c r="AD327" i="3"/>
  <c r="AE327" i="3"/>
  <c r="E329" i="3"/>
  <c r="F329" i="3"/>
  <c r="I329" i="3"/>
  <c r="J329" i="3"/>
  <c r="M329" i="3"/>
  <c r="N329" i="3"/>
  <c r="Q329" i="3"/>
  <c r="R329" i="3"/>
  <c r="U329" i="3"/>
  <c r="V329" i="3"/>
  <c r="Y329" i="3"/>
  <c r="Z329" i="3"/>
  <c r="AC329" i="3"/>
  <c r="AD329" i="3"/>
  <c r="D330" i="3"/>
  <c r="E330" i="3"/>
  <c r="H330" i="3"/>
  <c r="I330" i="3"/>
  <c r="L330" i="3"/>
  <c r="M330" i="3"/>
  <c r="P330" i="3"/>
  <c r="Q330" i="3"/>
  <c r="T330" i="3"/>
  <c r="U330" i="3"/>
  <c r="X330" i="3"/>
  <c r="Y330" i="3"/>
  <c r="AB330" i="3"/>
  <c r="AC330" i="3"/>
  <c r="C331" i="3"/>
  <c r="D331" i="3"/>
  <c r="G331" i="3"/>
  <c r="H331" i="3"/>
  <c r="K331" i="3"/>
  <c r="L331" i="3"/>
  <c r="O331" i="3"/>
  <c r="P331" i="3"/>
  <c r="S331" i="3"/>
  <c r="T331" i="3"/>
  <c r="W331" i="3"/>
  <c r="X331" i="3"/>
  <c r="AA331" i="3"/>
  <c r="AB331" i="3"/>
  <c r="AE331" i="3"/>
  <c r="C332" i="3"/>
  <c r="F332" i="3"/>
  <c r="G332" i="3"/>
  <c r="J332" i="3"/>
  <c r="K332" i="3"/>
  <c r="N332" i="3"/>
  <c r="O332" i="3"/>
  <c r="R332" i="3"/>
  <c r="S332" i="3"/>
  <c r="V332" i="3"/>
  <c r="W332" i="3"/>
  <c r="Z332" i="3"/>
  <c r="AA332" i="3"/>
  <c r="AD332" i="3"/>
  <c r="AE332" i="3"/>
  <c r="F333" i="3"/>
  <c r="I333" i="3"/>
  <c r="J333" i="3"/>
  <c r="N333" i="3"/>
  <c r="Q333" i="3"/>
  <c r="R333" i="3"/>
  <c r="V333" i="3"/>
  <c r="Y333" i="3"/>
  <c r="Z333" i="3"/>
  <c r="AD333" i="3"/>
  <c r="D334" i="3"/>
  <c r="E334" i="3"/>
  <c r="I334" i="3"/>
  <c r="L334" i="3"/>
  <c r="M334" i="3"/>
  <c r="Q334" i="3"/>
  <c r="T334" i="3"/>
  <c r="U334" i="3"/>
  <c r="X334" i="3"/>
  <c r="Y334" i="3"/>
  <c r="AB334" i="3"/>
  <c r="AC334" i="3"/>
  <c r="C335" i="3"/>
  <c r="D335" i="3"/>
  <c r="G335" i="3"/>
  <c r="H335" i="3"/>
  <c r="K335" i="3"/>
  <c r="L335" i="3"/>
  <c r="O335" i="3"/>
  <c r="P335" i="3"/>
  <c r="S335" i="3"/>
  <c r="T335" i="3"/>
  <c r="W335" i="3"/>
  <c r="X335" i="3"/>
  <c r="AA335" i="3"/>
  <c r="AB335" i="3"/>
  <c r="AE335" i="3"/>
  <c r="C336" i="3"/>
  <c r="F336" i="3"/>
  <c r="G336" i="3"/>
  <c r="J336" i="3"/>
  <c r="K336" i="3"/>
  <c r="N336" i="3"/>
  <c r="O336" i="3"/>
  <c r="S336" i="3"/>
  <c r="V336" i="3"/>
  <c r="W336" i="3"/>
  <c r="AA336" i="3"/>
  <c r="AD336" i="3"/>
  <c r="AE336" i="3"/>
  <c r="F337" i="3"/>
  <c r="I337" i="3"/>
  <c r="J337" i="3"/>
  <c r="N337" i="3"/>
  <c r="Q337" i="3"/>
  <c r="R337" i="3"/>
  <c r="V337" i="3"/>
  <c r="Y337" i="3"/>
  <c r="Z337" i="3"/>
  <c r="AD337" i="3"/>
  <c r="D338" i="3"/>
  <c r="E338" i="3"/>
  <c r="I338" i="3"/>
  <c r="L338" i="3"/>
  <c r="M338" i="3"/>
  <c r="Q338" i="3"/>
  <c r="T338" i="3"/>
  <c r="U338" i="3"/>
  <c r="Y338" i="3"/>
  <c r="AB338" i="3"/>
  <c r="AC338" i="3"/>
  <c r="D339" i="3"/>
  <c r="G339" i="3"/>
  <c r="H339" i="3"/>
  <c r="L339" i="3"/>
  <c r="O339" i="3"/>
  <c r="P339" i="3"/>
  <c r="T339" i="3"/>
  <c r="W339" i="3"/>
  <c r="X339" i="3"/>
  <c r="AB339" i="3"/>
  <c r="AE339" i="3"/>
  <c r="C340" i="3"/>
  <c r="G340" i="3"/>
  <c r="J340" i="3"/>
  <c r="K340" i="3"/>
  <c r="O340" i="3"/>
  <c r="R340" i="3"/>
  <c r="S340" i="3"/>
  <c r="W340" i="3"/>
  <c r="Z340" i="3"/>
  <c r="AA340" i="3"/>
  <c r="AE340" i="3"/>
  <c r="E342" i="3"/>
  <c r="F342" i="3"/>
  <c r="I342" i="3"/>
  <c r="J342" i="3"/>
  <c r="M342" i="3"/>
  <c r="N342" i="3"/>
  <c r="Q342" i="3"/>
  <c r="R342" i="3"/>
  <c r="U342" i="3"/>
  <c r="V342" i="3"/>
  <c r="Y342" i="3"/>
  <c r="Z342" i="3"/>
  <c r="AD342" i="3"/>
  <c r="D343" i="3"/>
  <c r="E343" i="3"/>
  <c r="I343" i="3"/>
  <c r="L343" i="3"/>
  <c r="M343" i="3"/>
  <c r="Q343" i="3"/>
  <c r="T343" i="3"/>
  <c r="U343" i="3"/>
  <c r="Y343" i="3"/>
  <c r="AB343" i="3"/>
  <c r="AC343" i="3"/>
  <c r="D344" i="3"/>
  <c r="G344" i="3"/>
  <c r="H344" i="3"/>
  <c r="L344" i="3"/>
  <c r="O344" i="3"/>
  <c r="P344" i="3"/>
  <c r="T344" i="3"/>
  <c r="W344" i="3"/>
  <c r="X344" i="3"/>
  <c r="AB344" i="3"/>
  <c r="AE344" i="3"/>
  <c r="C345" i="3"/>
  <c r="G345" i="3"/>
  <c r="J345" i="3"/>
  <c r="K345" i="3"/>
  <c r="O345" i="3"/>
  <c r="R345" i="3"/>
  <c r="S345" i="3"/>
  <c r="V345" i="3"/>
  <c r="W345" i="3"/>
  <c r="Z345" i="3"/>
  <c r="AA345" i="3"/>
  <c r="AD345" i="3"/>
  <c r="AE345" i="3"/>
  <c r="E346" i="3"/>
  <c r="F346" i="3"/>
  <c r="I346" i="3"/>
  <c r="J346" i="3"/>
  <c r="M346" i="3"/>
  <c r="N346" i="3"/>
  <c r="Q346" i="3"/>
  <c r="R346" i="3"/>
  <c r="V346" i="3"/>
  <c r="Y346" i="3"/>
  <c r="Z346" i="3"/>
  <c r="AA346" i="3"/>
  <c r="AC346" i="3"/>
  <c r="AD346" i="3"/>
  <c r="AE346" i="3"/>
  <c r="E347" i="3"/>
  <c r="F347" i="3"/>
  <c r="H347" i="3"/>
  <c r="I347" i="3"/>
  <c r="J347" i="3"/>
  <c r="L347" i="3"/>
  <c r="M347" i="3"/>
  <c r="N347" i="3"/>
  <c r="P347" i="3"/>
  <c r="Q347" i="3"/>
  <c r="R347" i="3"/>
  <c r="U347" i="3"/>
  <c r="V347" i="3"/>
  <c r="X347" i="3"/>
  <c r="Y347" i="3"/>
  <c r="Z347" i="3"/>
  <c r="AB347" i="3"/>
  <c r="AC347" i="3"/>
  <c r="AD347" i="3"/>
  <c r="C348" i="3"/>
  <c r="D348" i="3"/>
  <c r="E348" i="3"/>
  <c r="H348" i="3"/>
  <c r="I348" i="3"/>
  <c r="K348" i="3"/>
  <c r="L348" i="3"/>
  <c r="M348" i="3"/>
  <c r="O348" i="3"/>
  <c r="P348" i="3"/>
  <c r="Q348" i="3"/>
  <c r="S348" i="3"/>
  <c r="T348" i="3"/>
  <c r="U348" i="3"/>
  <c r="X348" i="3"/>
  <c r="Y348" i="3"/>
  <c r="AA348" i="3"/>
  <c r="AB348" i="3"/>
  <c r="AC348" i="3"/>
  <c r="AE348" i="3"/>
  <c r="C209" i="71" l="1"/>
  <c r="D193" i="72"/>
  <c r="D209" i="71" s="1"/>
  <c r="C213" i="71"/>
  <c r="D197" i="72"/>
  <c r="D213" i="71" s="1"/>
  <c r="D201" i="72"/>
  <c r="D217" i="71" s="1"/>
  <c r="C217" i="71"/>
  <c r="K9" i="69"/>
  <c r="K9" i="67"/>
  <c r="K20" i="67"/>
  <c r="K22" i="69"/>
  <c r="K23" i="67"/>
  <c r="K8" i="69"/>
  <c r="K22" i="67"/>
  <c r="K23" i="69"/>
  <c r="K8" i="67"/>
  <c r="R16" i="67" s="1"/>
  <c r="S16" i="67" s="1"/>
  <c r="E304" i="3"/>
  <c r="I304" i="3"/>
  <c r="M304" i="3"/>
  <c r="Q304" i="3"/>
  <c r="U304" i="3"/>
  <c r="Y304" i="3"/>
  <c r="AC304" i="3"/>
  <c r="E308" i="3"/>
  <c r="I308" i="3"/>
  <c r="M308" i="3"/>
  <c r="Q308" i="3"/>
  <c r="U308" i="3"/>
  <c r="Y308" i="3"/>
  <c r="AC308" i="3"/>
  <c r="E312" i="3"/>
  <c r="I312" i="3"/>
  <c r="M312" i="3"/>
  <c r="Q312" i="3"/>
  <c r="U312" i="3"/>
  <c r="Y312" i="3"/>
  <c r="AC312" i="3"/>
  <c r="Z306" i="3"/>
  <c r="V306" i="3"/>
  <c r="N306" i="3"/>
  <c r="J306" i="3"/>
  <c r="F306" i="3"/>
  <c r="C305" i="3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F307" i="3"/>
  <c r="J307" i="3"/>
  <c r="N307" i="3"/>
  <c r="R307" i="3"/>
  <c r="V307" i="3"/>
  <c r="Z307" i="3"/>
  <c r="AD307" i="3"/>
  <c r="F311" i="3"/>
  <c r="J311" i="3"/>
  <c r="N311" i="3"/>
  <c r="R311" i="3"/>
  <c r="V311" i="3"/>
  <c r="Z311" i="3"/>
  <c r="AD311" i="3"/>
  <c r="C314" i="3"/>
  <c r="C310" i="3"/>
  <c r="C306" i="3"/>
  <c r="AE314" i="3"/>
  <c r="C204" i="72" s="1"/>
  <c r="AA314" i="3"/>
  <c r="W314" i="3"/>
  <c r="S314" i="3"/>
  <c r="O314" i="3"/>
  <c r="K314" i="3"/>
  <c r="G314" i="3"/>
  <c r="AE313" i="3"/>
  <c r="C203" i="72" s="1"/>
  <c r="AA313" i="3"/>
  <c r="W313" i="3"/>
  <c r="S313" i="3"/>
  <c r="K313" i="3"/>
  <c r="G313" i="3"/>
  <c r="AE312" i="3"/>
  <c r="C202" i="72" s="1"/>
  <c r="AA312" i="3"/>
  <c r="W312" i="3"/>
  <c r="S312" i="3"/>
  <c r="O312" i="3"/>
  <c r="K312" i="3"/>
  <c r="G312" i="3"/>
  <c r="AE310" i="3"/>
  <c r="C200" i="72" s="1"/>
  <c r="AA310" i="3"/>
  <c r="W310" i="3"/>
  <c r="S310" i="3"/>
  <c r="O310" i="3"/>
  <c r="K310" i="3"/>
  <c r="G310" i="3"/>
  <c r="AE309" i="3"/>
  <c r="C199" i="72" s="1"/>
  <c r="AA309" i="3"/>
  <c r="W309" i="3"/>
  <c r="S309" i="3"/>
  <c r="O309" i="3"/>
  <c r="G309" i="3"/>
  <c r="AE308" i="3"/>
  <c r="C198" i="72" s="1"/>
  <c r="AA308" i="3"/>
  <c r="W308" i="3"/>
  <c r="S308" i="3"/>
  <c r="O308" i="3"/>
  <c r="G308" i="3"/>
  <c r="AE306" i="3"/>
  <c r="C196" i="72" s="1"/>
  <c r="W306" i="3"/>
  <c r="S306" i="3"/>
  <c r="O306" i="3"/>
  <c r="K306" i="3"/>
  <c r="G306" i="3"/>
  <c r="AE305" i="3"/>
  <c r="C195" i="72" s="1"/>
  <c r="AA305" i="3"/>
  <c r="S305" i="3"/>
  <c r="O305" i="3"/>
  <c r="K305" i="3"/>
  <c r="AE304" i="3"/>
  <c r="C194" i="72" s="1"/>
  <c r="AA304" i="3"/>
  <c r="W304" i="3"/>
  <c r="S304" i="3"/>
  <c r="O304" i="3"/>
  <c r="K304" i="3"/>
  <c r="G304" i="3"/>
  <c r="D196" i="72" l="1"/>
  <c r="D212" i="71" s="1"/>
  <c r="C212" i="71"/>
  <c r="D199" i="72"/>
  <c r="D215" i="71" s="1"/>
  <c r="C215" i="71"/>
  <c r="D203" i="72"/>
  <c r="D18" i="71" s="1"/>
  <c r="C18" i="71"/>
  <c r="D194" i="72"/>
  <c r="D210" i="71" s="1"/>
  <c r="C210" i="71"/>
  <c r="C211" i="71"/>
  <c r="D195" i="72"/>
  <c r="D211" i="71" s="1"/>
  <c r="D198" i="72"/>
  <c r="D214" i="71" s="1"/>
  <c r="C214" i="71"/>
  <c r="D202" i="72"/>
  <c r="D218" i="71" s="1"/>
  <c r="C218" i="71"/>
  <c r="D200" i="72"/>
  <c r="D216" i="71" s="1"/>
  <c r="C216" i="71"/>
  <c r="D204" i="72"/>
  <c r="D219" i="71" s="1"/>
  <c r="C219" i="71"/>
  <c r="C141" i="2"/>
  <c r="C116" i="2"/>
  <c r="C130" i="2"/>
  <c r="C122" i="2" s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C66" i="72" s="1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C60" i="72" s="1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C57" i="72" s="1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C56" i="72" s="1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C52" i="72" s="1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C49" i="72" s="1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C48" i="72" s="1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C27" i="72" s="1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AE277" i="65"/>
  <c r="AC277" i="65"/>
  <c r="AA277" i="65"/>
  <c r="Y277" i="65"/>
  <c r="W277" i="65"/>
  <c r="U277" i="65"/>
  <c r="S277" i="65"/>
  <c r="Q277" i="65"/>
  <c r="O277" i="65"/>
  <c r="M277" i="65"/>
  <c r="K277" i="65"/>
  <c r="I277" i="65"/>
  <c r="G277" i="65"/>
  <c r="E277" i="65"/>
  <c r="C277" i="65"/>
  <c r="AE272" i="65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R272" i="65"/>
  <c r="R270" i="65" s="1"/>
  <c r="R269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F272" i="65"/>
  <c r="F270" i="65" s="1"/>
  <c r="F269" i="65" s="1"/>
  <c r="E272" i="65"/>
  <c r="D272" i="65"/>
  <c r="D270" i="65" s="1"/>
  <c r="D269" i="65" s="1"/>
  <c r="C272" i="65"/>
  <c r="AE270" i="65"/>
  <c r="AE269" i="65" s="1"/>
  <c r="AC270" i="65"/>
  <c r="AC269" i="65" s="1"/>
  <c r="AA270" i="65"/>
  <c r="AA269" i="65" s="1"/>
  <c r="Y270" i="65"/>
  <c r="Y269" i="65" s="1"/>
  <c r="W270" i="65"/>
  <c r="W269" i="65" s="1"/>
  <c r="U270" i="65"/>
  <c r="U269" i="65" s="1"/>
  <c r="S270" i="65"/>
  <c r="S269" i="65" s="1"/>
  <c r="Q270" i="65"/>
  <c r="Q269" i="65" s="1"/>
  <c r="O270" i="65"/>
  <c r="O269" i="65" s="1"/>
  <c r="M270" i="65"/>
  <c r="M269" i="65" s="1"/>
  <c r="K270" i="65"/>
  <c r="K269" i="65" s="1"/>
  <c r="I270" i="65"/>
  <c r="I269" i="65" s="1"/>
  <c r="G270" i="65"/>
  <c r="G269" i="65" s="1"/>
  <c r="E270" i="65"/>
  <c r="E269" i="65" s="1"/>
  <c r="C270" i="65"/>
  <c r="C269" i="65" s="1"/>
  <c r="Z269" i="65"/>
  <c r="V269" i="65"/>
  <c r="J269" i="65"/>
  <c r="AE260" i="65"/>
  <c r="AE258" i="65" s="1"/>
  <c r="AE257" i="65" s="1"/>
  <c r="AD260" i="65"/>
  <c r="AC260" i="65"/>
  <c r="AC258" i="65" s="1"/>
  <c r="AC257" i="65" s="1"/>
  <c r="AB260" i="65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S260" i="65"/>
  <c r="S258" i="65" s="1"/>
  <c r="R260" i="65"/>
  <c r="Q260" i="65"/>
  <c r="Q258" i="65" s="1"/>
  <c r="Q257" i="65" s="1"/>
  <c r="P260" i="65"/>
  <c r="O260" i="65"/>
  <c r="O258" i="65" s="1"/>
  <c r="O257" i="65" s="1"/>
  <c r="N260" i="65"/>
  <c r="M260" i="65"/>
  <c r="M258" i="65" s="1"/>
  <c r="L260" i="65"/>
  <c r="K260" i="65"/>
  <c r="K258" i="65" s="1"/>
  <c r="J260" i="65"/>
  <c r="I260" i="65"/>
  <c r="I258" i="65" s="1"/>
  <c r="I257" i="65" s="1"/>
  <c r="H260" i="65"/>
  <c r="G260" i="65"/>
  <c r="G258" i="65" s="1"/>
  <c r="G257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X258" i="65"/>
  <c r="X257" i="65" s="1"/>
  <c r="V258" i="65"/>
  <c r="T258" i="65"/>
  <c r="R258" i="65"/>
  <c r="P258" i="65"/>
  <c r="P257" i="65" s="1"/>
  <c r="N258" i="65"/>
  <c r="L258" i="65"/>
  <c r="J258" i="65"/>
  <c r="H258" i="65"/>
  <c r="H257" i="65" s="1"/>
  <c r="F258" i="65"/>
  <c r="D258" i="65"/>
  <c r="Y257" i="65"/>
  <c r="M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B240" i="65" s="1"/>
  <c r="AA244" i="65"/>
  <c r="AA240" i="65" s="1"/>
  <c r="Z244" i="65"/>
  <c r="Y244" i="65"/>
  <c r="Y240" i="65" s="1"/>
  <c r="X244" i="65"/>
  <c r="X240" i="65" s="1"/>
  <c r="W244" i="65"/>
  <c r="W240" i="65" s="1"/>
  <c r="V244" i="65"/>
  <c r="U244" i="65"/>
  <c r="U240" i="65" s="1"/>
  <c r="T244" i="65"/>
  <c r="T240" i="65" s="1"/>
  <c r="S244" i="65"/>
  <c r="S240" i="65" s="1"/>
  <c r="R244" i="65"/>
  <c r="Q244" i="65"/>
  <c r="Q240" i="65" s="1"/>
  <c r="P244" i="65"/>
  <c r="P240" i="65" s="1"/>
  <c r="O244" i="65"/>
  <c r="O240" i="65" s="1"/>
  <c r="N244" i="65"/>
  <c r="M244" i="65"/>
  <c r="M240" i="65" s="1"/>
  <c r="L244" i="65"/>
  <c r="L240" i="65" s="1"/>
  <c r="K244" i="65"/>
  <c r="K240" i="65" s="1"/>
  <c r="J244" i="65"/>
  <c r="I244" i="65"/>
  <c r="I240" i="65" s="1"/>
  <c r="H244" i="65"/>
  <c r="H240" i="65" s="1"/>
  <c r="G244" i="65"/>
  <c r="G240" i="65" s="1"/>
  <c r="F244" i="65"/>
  <c r="E244" i="65"/>
  <c r="E240" i="65" s="1"/>
  <c r="D244" i="65"/>
  <c r="D240" i="65" s="1"/>
  <c r="C244" i="65"/>
  <c r="C240" i="65" s="1"/>
  <c r="AD240" i="65"/>
  <c r="Z240" i="65"/>
  <c r="V240" i="65"/>
  <c r="R240" i="65"/>
  <c r="N240" i="65"/>
  <c r="J240" i="65"/>
  <c r="F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X230" i="65"/>
  <c r="V230" i="65"/>
  <c r="T230" i="65"/>
  <c r="R230" i="65"/>
  <c r="P230" i="65"/>
  <c r="N230" i="65"/>
  <c r="L230" i="65"/>
  <c r="J230" i="65"/>
  <c r="H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V216" i="65" s="1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F216" i="65" s="1"/>
  <c r="E226" i="65"/>
  <c r="D226" i="65"/>
  <c r="C226" i="65"/>
  <c r="AE219" i="65"/>
  <c r="AE217" i="65" s="1"/>
  <c r="AE216" i="65" s="1"/>
  <c r="AD219" i="65"/>
  <c r="AD217" i="65" s="1"/>
  <c r="AC219" i="65"/>
  <c r="AB219" i="65"/>
  <c r="AB217" i="65" s="1"/>
  <c r="AA219" i="65"/>
  <c r="AA217" i="65" s="1"/>
  <c r="Z219" i="65"/>
  <c r="Z217" i="65" s="1"/>
  <c r="Y219" i="65"/>
  <c r="X219" i="65"/>
  <c r="X217" i="65" s="1"/>
  <c r="W219" i="65"/>
  <c r="W217" i="65" s="1"/>
  <c r="W216" i="65" s="1"/>
  <c r="V219" i="65"/>
  <c r="V217" i="65" s="1"/>
  <c r="U219" i="65"/>
  <c r="T219" i="65"/>
  <c r="T217" i="65" s="1"/>
  <c r="S219" i="65"/>
  <c r="S217" i="65" s="1"/>
  <c r="R219" i="65"/>
  <c r="R217" i="65" s="1"/>
  <c r="Q219" i="65"/>
  <c r="P219" i="65"/>
  <c r="P217" i="65" s="1"/>
  <c r="O219" i="65"/>
  <c r="O217" i="65" s="1"/>
  <c r="O216" i="65" s="1"/>
  <c r="N219" i="65"/>
  <c r="N217" i="65" s="1"/>
  <c r="M219" i="65"/>
  <c r="L219" i="65"/>
  <c r="L217" i="65" s="1"/>
  <c r="K219" i="65"/>
  <c r="K217" i="65" s="1"/>
  <c r="J219" i="65"/>
  <c r="J217" i="65" s="1"/>
  <c r="I219" i="65"/>
  <c r="H219" i="65"/>
  <c r="H217" i="65" s="1"/>
  <c r="G219" i="65"/>
  <c r="G217" i="65" s="1"/>
  <c r="G216" i="65" s="1"/>
  <c r="F219" i="65"/>
  <c r="F217" i="65" s="1"/>
  <c r="E219" i="65"/>
  <c r="D219" i="65"/>
  <c r="D217" i="65" s="1"/>
  <c r="C219" i="65"/>
  <c r="C217" i="65" s="1"/>
  <c r="AC217" i="65"/>
  <c r="AC216" i="65" s="1"/>
  <c r="Y217" i="65"/>
  <c r="U217" i="65"/>
  <c r="U216" i="65" s="1"/>
  <c r="Q217" i="65"/>
  <c r="M217" i="65"/>
  <c r="M216" i="65" s="1"/>
  <c r="I217" i="65"/>
  <c r="E217" i="65"/>
  <c r="E216" i="65" s="1"/>
  <c r="Z216" i="65"/>
  <c r="J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X206" i="65"/>
  <c r="V206" i="65"/>
  <c r="T206" i="65"/>
  <c r="R206" i="65"/>
  <c r="P206" i="65"/>
  <c r="N206" i="65"/>
  <c r="L206" i="65"/>
  <c r="J206" i="65"/>
  <c r="H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E193" i="65" s="1"/>
  <c r="AE192" i="65" s="1"/>
  <c r="AD195" i="65"/>
  <c r="AD193" i="65" s="1"/>
  <c r="AC195" i="65"/>
  <c r="AB195" i="65"/>
  <c r="AB193" i="65" s="1"/>
  <c r="AA195" i="65"/>
  <c r="AA193" i="65" s="1"/>
  <c r="AA192" i="65" s="1"/>
  <c r="Z195" i="65"/>
  <c r="Z193" i="65" s="1"/>
  <c r="Y195" i="65"/>
  <c r="X195" i="65"/>
  <c r="X193" i="65" s="1"/>
  <c r="W195" i="65"/>
  <c r="W193" i="65" s="1"/>
  <c r="W192" i="65" s="1"/>
  <c r="V195" i="65"/>
  <c r="V193" i="65" s="1"/>
  <c r="U195" i="65"/>
  <c r="T195" i="65"/>
  <c r="T193" i="65" s="1"/>
  <c r="S195" i="65"/>
  <c r="S193" i="65" s="1"/>
  <c r="S192" i="65" s="1"/>
  <c r="R195" i="65"/>
  <c r="R193" i="65" s="1"/>
  <c r="Q195" i="65"/>
  <c r="P195" i="65"/>
  <c r="P193" i="65" s="1"/>
  <c r="O195" i="65"/>
  <c r="O193" i="65" s="1"/>
  <c r="O192" i="65" s="1"/>
  <c r="N195" i="65"/>
  <c r="N193" i="65" s="1"/>
  <c r="M195" i="65"/>
  <c r="L195" i="65"/>
  <c r="L193" i="65" s="1"/>
  <c r="K195" i="65"/>
  <c r="K193" i="65" s="1"/>
  <c r="K192" i="65" s="1"/>
  <c r="J195" i="65"/>
  <c r="J193" i="65" s="1"/>
  <c r="I195" i="65"/>
  <c r="H195" i="65"/>
  <c r="H193" i="65" s="1"/>
  <c r="G195" i="65"/>
  <c r="G193" i="65" s="1"/>
  <c r="G192" i="65" s="1"/>
  <c r="F195" i="65"/>
  <c r="F193" i="65" s="1"/>
  <c r="E195" i="65"/>
  <c r="D195" i="65"/>
  <c r="D193" i="65" s="1"/>
  <c r="C195" i="65"/>
  <c r="C193" i="65" s="1"/>
  <c r="C192" i="65" s="1"/>
  <c r="AC193" i="65"/>
  <c r="AC192" i="65" s="1"/>
  <c r="Y193" i="65"/>
  <c r="U193" i="65"/>
  <c r="U192" i="65" s="1"/>
  <c r="Q193" i="65"/>
  <c r="M193" i="65"/>
  <c r="M192" i="65" s="1"/>
  <c r="I193" i="65"/>
  <c r="E193" i="65"/>
  <c r="E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 s="1"/>
  <c r="AA178" i="65" s="1"/>
  <c r="Z178" i="65" s="1"/>
  <c r="Y178" i="65" s="1"/>
  <c r="X178" i="65" s="1"/>
  <c r="W178" i="65" s="1"/>
  <c r="V178" i="65" s="1"/>
  <c r="U178" i="65" s="1"/>
  <c r="T178" i="65" s="1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 s="1"/>
  <c r="AB174" i="65" s="1"/>
  <c r="AA174" i="65" s="1"/>
  <c r="Z174" i="65" s="1"/>
  <c r="Y174" i="65" s="1"/>
  <c r="X174" i="65" s="1"/>
  <c r="W174" i="65" s="1"/>
  <c r="V174" i="65" s="1"/>
  <c r="U174" i="65" s="1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 s="1"/>
  <c r="D174" i="65" s="1"/>
  <c r="C174" i="65" s="1"/>
  <c r="AE173" i="65"/>
  <c r="AD173" i="65"/>
  <c r="AC173" i="65" s="1"/>
  <c r="AB173" i="65" s="1"/>
  <c r="AA173" i="65" s="1"/>
  <c r="Z173" i="65" s="1"/>
  <c r="Y173" i="65" s="1"/>
  <c r="X173" i="65" s="1"/>
  <c r="W173" i="65" s="1"/>
  <c r="V173" i="65" s="1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 s="1"/>
  <c r="V161" i="65" s="1"/>
  <c r="U161" i="65" s="1"/>
  <c r="T161" i="65" s="1"/>
  <c r="S161" i="65" s="1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 s="1"/>
  <c r="AE160" i="65"/>
  <c r="AD160" i="65" s="1"/>
  <c r="AC160" i="65" s="1"/>
  <c r="AB160" i="65" s="1"/>
  <c r="AA160" i="65" s="1"/>
  <c r="Z160" i="65" s="1"/>
  <c r="Y160" i="65" s="1"/>
  <c r="X160" i="65" s="1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94" i="71" l="1"/>
  <c r="D27" i="72"/>
  <c r="D94" i="71" s="1"/>
  <c r="C115" i="71"/>
  <c r="D56" i="72"/>
  <c r="D115" i="71" s="1"/>
  <c r="D66" i="72"/>
  <c r="D125" i="71" s="1"/>
  <c r="C125" i="71"/>
  <c r="C107" i="71"/>
  <c r="D48" i="72"/>
  <c r="D107" i="71" s="1"/>
  <c r="D57" i="72"/>
  <c r="D116" i="71" s="1"/>
  <c r="C116" i="71"/>
  <c r="D49" i="72"/>
  <c r="D108" i="71" s="1"/>
  <c r="C108" i="71"/>
  <c r="D60" i="72"/>
  <c r="D119" i="71" s="1"/>
  <c r="C119" i="71"/>
  <c r="D52" i="72"/>
  <c r="D111" i="71" s="1"/>
  <c r="C111" i="71"/>
  <c r="F192" i="65"/>
  <c r="J192" i="65"/>
  <c r="N192" i="65"/>
  <c r="R192" i="65"/>
  <c r="V192" i="65"/>
  <c r="Z192" i="65"/>
  <c r="AD192" i="65"/>
  <c r="N216" i="65"/>
  <c r="R216" i="65"/>
  <c r="AD216" i="65"/>
  <c r="D192" i="65"/>
  <c r="H192" i="65"/>
  <c r="L192" i="65"/>
  <c r="T192" i="65"/>
  <c r="X192" i="65"/>
  <c r="AB192" i="65"/>
  <c r="D216" i="65"/>
  <c r="L216" i="65"/>
  <c r="T216" i="65"/>
  <c r="AB216" i="65"/>
  <c r="J257" i="65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C12" i="72" s="1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C16" i="72" s="1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C20" i="72" s="1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C22" i="72" s="1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C25" i="72" s="1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C32" i="72" s="1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8" i="3"/>
  <c r="G18" i="3"/>
  <c r="K18" i="3"/>
  <c r="O18" i="3"/>
  <c r="S18" i="3"/>
  <c r="W18" i="3"/>
  <c r="AA18" i="3"/>
  <c r="AE18" i="3"/>
  <c r="C9" i="72" s="1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C13" i="72" s="1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C17" i="72" s="1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C21" i="72" s="1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C26" i="72" s="1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C30" i="72" s="1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C35" i="72" s="1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C40" i="72" s="1"/>
  <c r="M65" i="3"/>
  <c r="Q71" i="3"/>
  <c r="I72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C10" i="72" s="1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C14" i="72" s="1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C18" i="72" s="1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C28" i="72" s="1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C33" i="72" s="1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C36" i="72" s="1"/>
  <c r="F59" i="3"/>
  <c r="J59" i="3"/>
  <c r="N59" i="3"/>
  <c r="R59" i="3"/>
  <c r="V59" i="3"/>
  <c r="Z59" i="3"/>
  <c r="AE59" i="3"/>
  <c r="C37" i="72" s="1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C11" i="72" s="1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C15" i="72" s="1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C19" i="72" s="1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C29" i="72" s="1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C31" i="72" s="1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C34" i="72" s="1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C41" i="72" s="1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C44" i="72" s="1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C50" i="72" s="1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C61" i="72" s="1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C39" i="72" s="1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C46" i="72" s="1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C54" i="72" s="1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C63" i="72" s="1"/>
  <c r="J99" i="3"/>
  <c r="R99" i="3"/>
  <c r="Z99" i="3"/>
  <c r="Y72" i="3"/>
  <c r="AE72" i="3"/>
  <c r="C43" i="72" s="1"/>
  <c r="G73" i="3"/>
  <c r="L73" i="3"/>
  <c r="R73" i="3"/>
  <c r="W73" i="3"/>
  <c r="AB73" i="3"/>
  <c r="E74" i="3"/>
  <c r="J74" i="3"/>
  <c r="O74" i="3"/>
  <c r="U74" i="3"/>
  <c r="Z74" i="3"/>
  <c r="AE74" i="3"/>
  <c r="C45" i="72" s="1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C51" i="72" s="1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C38" i="72" s="1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47" i="72" s="1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C59" i="72" s="1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C55" i="72" s="1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C64" i="72" s="1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C42" i="72" s="1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C53" i="72" s="1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C58" i="72" s="1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C62" i="72" s="1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J53" i="65" s="1"/>
  <c r="J461" i="65" s="1"/>
  <c r="N56" i="65"/>
  <c r="N53" i="65" s="1"/>
  <c r="N461" i="65" s="1"/>
  <c r="R56" i="65"/>
  <c r="R53" i="65" s="1"/>
  <c r="R461" i="65" s="1"/>
  <c r="V56" i="65"/>
  <c r="Z56" i="65"/>
  <c r="Z53" i="65" s="1"/>
  <c r="Z461" i="65" s="1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Q36" i="65"/>
  <c r="U36" i="65"/>
  <c r="Y36" i="65"/>
  <c r="Y35" i="65" s="1"/>
  <c r="AC36" i="65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V53" i="65"/>
  <c r="V461" i="65" s="1"/>
  <c r="C56" i="65"/>
  <c r="C53" i="65" s="1"/>
  <c r="C461" i="65" s="1"/>
  <c r="G56" i="65"/>
  <c r="G53" i="65" s="1"/>
  <c r="G461" i="65" s="1"/>
  <c r="K56" i="65"/>
  <c r="K53" i="65" s="1"/>
  <c r="K461" i="65" s="1"/>
  <c r="O56" i="65"/>
  <c r="O53" i="65" s="1"/>
  <c r="O461" i="65" s="1"/>
  <c r="S56" i="65"/>
  <c r="S53" i="65" s="1"/>
  <c r="S461" i="65" s="1"/>
  <c r="W56" i="65"/>
  <c r="W53" i="65" s="1"/>
  <c r="W461" i="65" s="1"/>
  <c r="AA56" i="65"/>
  <c r="AA53" i="65" s="1"/>
  <c r="AA461" i="65" s="1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AE53" i="65"/>
  <c r="AE461" i="65" s="1"/>
  <c r="D56" i="65"/>
  <c r="H56" i="65"/>
  <c r="L56" i="65"/>
  <c r="P56" i="65"/>
  <c r="P53" i="65" s="1"/>
  <c r="P461" i="65" s="1"/>
  <c r="T56" i="65"/>
  <c r="X56" i="65"/>
  <c r="AB56" i="65"/>
  <c r="J60" i="65"/>
  <c r="J462" i="65" s="1"/>
  <c r="F62" i="65"/>
  <c r="F60" i="65" s="1"/>
  <c r="F462" i="65" s="1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V32" i="65"/>
  <c r="Z32" i="65"/>
  <c r="AD32" i="65"/>
  <c r="C36" i="65"/>
  <c r="C35" i="65" s="1"/>
  <c r="G36" i="65"/>
  <c r="K36" i="65"/>
  <c r="K35" i="65" s="1"/>
  <c r="O36" i="65"/>
  <c r="O35" i="65" s="1"/>
  <c r="S36" i="65"/>
  <c r="S35" i="65" s="1"/>
  <c r="W36" i="65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L53" i="65"/>
  <c r="L461" i="65" s="1"/>
  <c r="T53" i="65"/>
  <c r="T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AE60" i="65" s="1"/>
  <c r="AE462" i="65" s="1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Y91" i="65" s="1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AC70" i="65"/>
  <c r="AC69" i="65" s="1"/>
  <c r="AC68" i="65" s="1"/>
  <c r="G75" i="65"/>
  <c r="L75" i="65"/>
  <c r="Q75" i="65"/>
  <c r="W75" i="65"/>
  <c r="AB75" i="65"/>
  <c r="H81" i="65"/>
  <c r="M81" i="65"/>
  <c r="X81" i="65"/>
  <c r="AC81" i="65"/>
  <c r="F84" i="65"/>
  <c r="L84" i="65"/>
  <c r="L81" i="65" s="1"/>
  <c r="Q84" i="65"/>
  <c r="Q81" i="65" s="1"/>
  <c r="V84" i="65"/>
  <c r="V81" i="65" s="1"/>
  <c r="AB84" i="65"/>
  <c r="AB81" i="65" s="1"/>
  <c r="E94" i="65"/>
  <c r="E91" i="65" s="1"/>
  <c r="M94" i="65"/>
  <c r="M91" i="65" s="1"/>
  <c r="U94" i="65"/>
  <c r="U91" i="65" s="1"/>
  <c r="AC94" i="65"/>
  <c r="AC91" i="65" s="1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G562" i="65" s="1"/>
  <c r="G627" i="65" s="1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E191" i="65"/>
  <c r="U191" i="65"/>
  <c r="R257" i="65"/>
  <c r="R191" i="65" s="1"/>
  <c r="G191" i="65"/>
  <c r="O191" i="65"/>
  <c r="W191" i="65"/>
  <c r="AE191" i="65"/>
  <c r="J191" i="65"/>
  <c r="Z191" i="65"/>
  <c r="I216" i="65"/>
  <c r="Q216" i="65"/>
  <c r="Y216" i="65"/>
  <c r="D257" i="65"/>
  <c r="D191" i="65" s="1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K191" i="65" s="1"/>
  <c r="S216" i="65"/>
  <c r="AA216" i="65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H425" i="65"/>
  <c r="L425" i="65"/>
  <c r="P425" i="65"/>
  <c r="T425" i="65"/>
  <c r="X425" i="65"/>
  <c r="AB425" i="65"/>
  <c r="J425" i="65"/>
  <c r="N425" i="65"/>
  <c r="Z425" i="65"/>
  <c r="F524" i="65"/>
  <c r="J524" i="65"/>
  <c r="N524" i="65"/>
  <c r="R524" i="65"/>
  <c r="V524" i="65"/>
  <c r="Z524" i="65"/>
  <c r="AD524" i="65"/>
  <c r="I110" i="44"/>
  <c r="Q110" i="44"/>
  <c r="Y110" i="44"/>
  <c r="AD90" i="44"/>
  <c r="AA70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E110" i="44" s="1"/>
  <c r="AD661" i="41"/>
  <c r="AD110" i="44" s="1"/>
  <c r="AC661" i="41"/>
  <c r="AC110" i="44" s="1"/>
  <c r="AB661" i="41"/>
  <c r="AB110" i="44" s="1"/>
  <c r="AA661" i="41"/>
  <c r="AA110" i="44" s="1"/>
  <c r="Z661" i="41"/>
  <c r="Z110" i="44" s="1"/>
  <c r="Y661" i="41"/>
  <c r="X661" i="41"/>
  <c r="X110" i="44" s="1"/>
  <c r="W661" i="41"/>
  <c r="W110" i="44" s="1"/>
  <c r="V661" i="41"/>
  <c r="V110" i="44" s="1"/>
  <c r="U661" i="41"/>
  <c r="U110" i="44" s="1"/>
  <c r="T661" i="41"/>
  <c r="T110" i="44" s="1"/>
  <c r="S661" i="41"/>
  <c r="S110" i="44" s="1"/>
  <c r="R661" i="41"/>
  <c r="R110" i="44" s="1"/>
  <c r="Q661" i="41"/>
  <c r="P661" i="41"/>
  <c r="P110" i="44" s="1"/>
  <c r="O661" i="41"/>
  <c r="O110" i="44" s="1"/>
  <c r="N661" i="41"/>
  <c r="N110" i="44" s="1"/>
  <c r="M661" i="41"/>
  <c r="M110" i="44" s="1"/>
  <c r="L661" i="41"/>
  <c r="L110" i="44" s="1"/>
  <c r="K661" i="41"/>
  <c r="K110" i="44" s="1"/>
  <c r="J661" i="41"/>
  <c r="J110" i="44" s="1"/>
  <c r="I661" i="41"/>
  <c r="H661" i="41"/>
  <c r="H110" i="44" s="1"/>
  <c r="G661" i="41"/>
  <c r="G110" i="44" s="1"/>
  <c r="F661" i="41"/>
  <c r="F110" i="44" s="1"/>
  <c r="E661" i="41"/>
  <c r="E110" i="44" s="1"/>
  <c r="D661" i="41"/>
  <c r="D110" i="44" s="1"/>
  <c r="L660" i="41"/>
  <c r="L90" i="44" s="1"/>
  <c r="T657" i="41"/>
  <c r="T30" i="44" s="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 s="1"/>
  <c r="AE90" i="44" s="1"/>
  <c r="AD624" i="41"/>
  <c r="AD660" i="41"/>
  <c r="AC624" i="41"/>
  <c r="AC660" i="41" s="1"/>
  <c r="AC90" i="44" s="1"/>
  <c r="AB624" i="41"/>
  <c r="AB660" i="41" s="1"/>
  <c r="AB90" i="44" s="1"/>
  <c r="AA624" i="41"/>
  <c r="AA660" i="41" s="1"/>
  <c r="AA90" i="44" s="1"/>
  <c r="Z624" i="41"/>
  <c r="Z660" i="41"/>
  <c r="Z90" i="44" s="1"/>
  <c r="Y624" i="41"/>
  <c r="Y660" i="41" s="1"/>
  <c r="Y90" i="44" s="1"/>
  <c r="X624" i="41"/>
  <c r="X660" i="41"/>
  <c r="X90" i="44" s="1"/>
  <c r="W624" i="41"/>
  <c r="W660" i="41" s="1"/>
  <c r="W90" i="44" s="1"/>
  <c r="V624" i="41"/>
  <c r="V660" i="41"/>
  <c r="V90" i="44" s="1"/>
  <c r="U624" i="41"/>
  <c r="U660" i="41" s="1"/>
  <c r="U90" i="44" s="1"/>
  <c r="T624" i="41"/>
  <c r="T660" i="41"/>
  <c r="T90" i="44" s="1"/>
  <c r="S624" i="41"/>
  <c r="S660" i="41" s="1"/>
  <c r="S90" i="44" s="1"/>
  <c r="R624" i="41"/>
  <c r="R660" i="41"/>
  <c r="R90" i="44" s="1"/>
  <c r="Q624" i="41"/>
  <c r="Q660" i="41" s="1"/>
  <c r="Q90" i="44" s="1"/>
  <c r="P624" i="41"/>
  <c r="P660" i="41"/>
  <c r="P90" i="44" s="1"/>
  <c r="O624" i="41"/>
  <c r="O660" i="41" s="1"/>
  <c r="O90" i="44" s="1"/>
  <c r="N624" i="41"/>
  <c r="N660" i="41"/>
  <c r="N90" i="44" s="1"/>
  <c r="M624" i="41"/>
  <c r="M660" i="41" s="1"/>
  <c r="M90" i="44" s="1"/>
  <c r="L624" i="41"/>
  <c r="K624" i="41"/>
  <c r="K660" i="41"/>
  <c r="K90" i="44" s="1"/>
  <c r="J624" i="41"/>
  <c r="J660" i="41"/>
  <c r="J90" i="44" s="1"/>
  <c r="I624" i="41"/>
  <c r="I660" i="41" s="1"/>
  <c r="I90" i="44" s="1"/>
  <c r="H624" i="41"/>
  <c r="H660" i="41" s="1"/>
  <c r="H90" i="44" s="1"/>
  <c r="G624" i="41"/>
  <c r="G660" i="41"/>
  <c r="G90" i="44" s="1"/>
  <c r="F624" i="41"/>
  <c r="F660" i="41" s="1"/>
  <c r="F90" i="44" s="1"/>
  <c r="E624" i="41"/>
  <c r="E660" i="41"/>
  <c r="E90" i="44" s="1"/>
  <c r="D624" i="41"/>
  <c r="D660" i="41" s="1"/>
  <c r="D90" i="44" s="1"/>
  <c r="AE613" i="41"/>
  <c r="AE659" i="41"/>
  <c r="AE70" i="44" s="1"/>
  <c r="AD613" i="41"/>
  <c r="AD659" i="41" s="1"/>
  <c r="AD70" i="44" s="1"/>
  <c r="AC613" i="41"/>
  <c r="AC659" i="41" s="1"/>
  <c r="AC70" i="44" s="1"/>
  <c r="AB613" i="41"/>
  <c r="AB659" i="41"/>
  <c r="AB70" i="44" s="1"/>
  <c r="AA613" i="41"/>
  <c r="AA659" i="41"/>
  <c r="Z613" i="41"/>
  <c r="Z659" i="41"/>
  <c r="Z70" i="44" s="1"/>
  <c r="Y613" i="41"/>
  <c r="Y659" i="41"/>
  <c r="Y70" i="44" s="1"/>
  <c r="X613" i="41"/>
  <c r="X659" i="41"/>
  <c r="X70" i="44" s="1"/>
  <c r="W613" i="41"/>
  <c r="W659" i="41"/>
  <c r="W70" i="44" s="1"/>
  <c r="V613" i="41"/>
  <c r="V659" i="41" s="1"/>
  <c r="V70" i="44" s="1"/>
  <c r="U613" i="41"/>
  <c r="U659" i="41"/>
  <c r="U70" i="44" s="1"/>
  <c r="T613" i="41"/>
  <c r="T659" i="41" s="1"/>
  <c r="T70" i="44" s="1"/>
  <c r="S613" i="41"/>
  <c r="S659" i="41" s="1"/>
  <c r="S70" i="44" s="1"/>
  <c r="R613" i="41"/>
  <c r="R659" i="41"/>
  <c r="R70" i="44" s="1"/>
  <c r="Q613" i="41"/>
  <c r="Q659" i="41" s="1"/>
  <c r="Q70" i="44" s="1"/>
  <c r="P613" i="41"/>
  <c r="P659" i="41" s="1"/>
  <c r="P70" i="44" s="1"/>
  <c r="O613" i="41"/>
  <c r="O659" i="41" s="1"/>
  <c r="O70" i="44" s="1"/>
  <c r="N613" i="41"/>
  <c r="N659" i="41"/>
  <c r="N70" i="44" s="1"/>
  <c r="M613" i="41"/>
  <c r="M659" i="41" s="1"/>
  <c r="M70" i="44" s="1"/>
  <c r="L613" i="41"/>
  <c r="L659" i="41"/>
  <c r="L70" i="44" s="1"/>
  <c r="K613" i="41"/>
  <c r="K659" i="41" s="1"/>
  <c r="K70" i="44" s="1"/>
  <c r="J613" i="41"/>
  <c r="J659" i="41"/>
  <c r="J70" i="44" s="1"/>
  <c r="I613" i="41"/>
  <c r="I659" i="41" s="1"/>
  <c r="I70" i="44" s="1"/>
  <c r="H613" i="41"/>
  <c r="H659" i="41"/>
  <c r="H70" i="44" s="1"/>
  <c r="G613" i="41"/>
  <c r="G659" i="41" s="1"/>
  <c r="G70" i="44" s="1"/>
  <c r="F613" i="41"/>
  <c r="F659" i="41"/>
  <c r="F70" i="44" s="1"/>
  <c r="E613" i="41"/>
  <c r="E659" i="41" s="1"/>
  <c r="E70" i="44" s="1"/>
  <c r="D613" i="41"/>
  <c r="D659" i="41" s="1"/>
  <c r="D70" i="44" s="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E30" i="44" s="1"/>
  <c r="AD600" i="41"/>
  <c r="AD657" i="41" s="1"/>
  <c r="AD30" i="44" s="1"/>
  <c r="AC600" i="41"/>
  <c r="AC657" i="41" s="1"/>
  <c r="AC30" i="44" s="1"/>
  <c r="AB600" i="41"/>
  <c r="AB657" i="41" s="1"/>
  <c r="AB30" i="44" s="1"/>
  <c r="AA600" i="41"/>
  <c r="AA657" i="41"/>
  <c r="AA30" i="44" s="1"/>
  <c r="Z600" i="41"/>
  <c r="Z657" i="41" s="1"/>
  <c r="Z30" i="44" s="1"/>
  <c r="Y600" i="41"/>
  <c r="Y657" i="41"/>
  <c r="Y30" i="44" s="1"/>
  <c r="X600" i="41"/>
  <c r="X657" i="41" s="1"/>
  <c r="X30" i="44" s="1"/>
  <c r="W600" i="41"/>
  <c r="W657" i="41" s="1"/>
  <c r="W30" i="44" s="1"/>
  <c r="V600" i="41"/>
  <c r="V657" i="41"/>
  <c r="V30" i="44" s="1"/>
  <c r="U600" i="41"/>
  <c r="T600" i="41"/>
  <c r="S600" i="41"/>
  <c r="S657" i="41"/>
  <c r="S30" i="44" s="1"/>
  <c r="R600" i="41"/>
  <c r="R657" i="41" s="1"/>
  <c r="R30" i="44" s="1"/>
  <c r="Q600" i="41"/>
  <c r="P600" i="41"/>
  <c r="P657" i="41" s="1"/>
  <c r="P30" i="44" s="1"/>
  <c r="O600" i="41"/>
  <c r="O657" i="41"/>
  <c r="O30" i="44" s="1"/>
  <c r="N600" i="41"/>
  <c r="N657" i="41" s="1"/>
  <c r="N30" i="44" s="1"/>
  <c r="M600" i="41"/>
  <c r="L600" i="41"/>
  <c r="L657" i="41" s="1"/>
  <c r="L30" i="44" s="1"/>
  <c r="K600" i="41"/>
  <c r="K657" i="41" s="1"/>
  <c r="K30" i="44" s="1"/>
  <c r="J600" i="41"/>
  <c r="J657" i="41"/>
  <c r="J30" i="44" s="1"/>
  <c r="I600" i="41"/>
  <c r="H600" i="41"/>
  <c r="H657" i="41" s="1"/>
  <c r="H30" i="44" s="1"/>
  <c r="G600" i="41"/>
  <c r="G657" i="41"/>
  <c r="G30" i="44" s="1"/>
  <c r="F600" i="41"/>
  <c r="F657" i="41" s="1"/>
  <c r="F30" i="44" s="1"/>
  <c r="E600" i="41"/>
  <c r="D600" i="41"/>
  <c r="D657" i="41" s="1"/>
  <c r="D30" i="44" s="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D489" i="41" s="1"/>
  <c r="AD607" i="41" s="1"/>
  <c r="AC493" i="41"/>
  <c r="AB493" i="41"/>
  <c r="AA493" i="41"/>
  <c r="Z493" i="41"/>
  <c r="Z489" i="41" s="1"/>
  <c r="Z607" i="41" s="1"/>
  <c r="Y493" i="41"/>
  <c r="X493" i="41"/>
  <c r="W493" i="41"/>
  <c r="W489" i="41" s="1"/>
  <c r="W607" i="41" s="1"/>
  <c r="V493" i="41"/>
  <c r="U493" i="41"/>
  <c r="T493" i="41"/>
  <c r="S493" i="41"/>
  <c r="S489" i="41" s="1"/>
  <c r="S607" i="41" s="1"/>
  <c r="R493" i="41"/>
  <c r="Q493" i="41"/>
  <c r="P493" i="41"/>
  <c r="O493" i="41"/>
  <c r="O489" i="41" s="1"/>
  <c r="O607" i="41" s="1"/>
  <c r="N493" i="41"/>
  <c r="M493" i="41"/>
  <c r="L493" i="41"/>
  <c r="K493" i="41"/>
  <c r="J493" i="41"/>
  <c r="J489" i="41" s="1"/>
  <c r="J607" i="41" s="1"/>
  <c r="I493" i="41"/>
  <c r="H493" i="41"/>
  <c r="G493" i="41"/>
  <c r="F493" i="41"/>
  <c r="F489" i="41" s="1"/>
  <c r="F607" i="41" s="1"/>
  <c r="E493" i="41"/>
  <c r="D493" i="41"/>
  <c r="AE489" i="41"/>
  <c r="AE607" i="41" s="1"/>
  <c r="AC489" i="41"/>
  <c r="AC607" i="41" s="1"/>
  <c r="AB489" i="41"/>
  <c r="AB607" i="41" s="1"/>
  <c r="AA489" i="41"/>
  <c r="AA607" i="41" s="1"/>
  <c r="Y489" i="41"/>
  <c r="Y607" i="41" s="1"/>
  <c r="X489" i="41"/>
  <c r="X607" i="41" s="1"/>
  <c r="V489" i="41"/>
  <c r="V607" i="41" s="1"/>
  <c r="U489" i="41"/>
  <c r="U607" i="41"/>
  <c r="T489" i="41"/>
  <c r="T607" i="41" s="1"/>
  <c r="R489" i="41"/>
  <c r="R607" i="41" s="1"/>
  <c r="Q489" i="41"/>
  <c r="Q607" i="41" s="1"/>
  <c r="P489" i="41"/>
  <c r="P607" i="41" s="1"/>
  <c r="N489" i="41"/>
  <c r="N607" i="41" s="1"/>
  <c r="M489" i="41"/>
  <c r="M607" i="41" s="1"/>
  <c r="L489" i="41"/>
  <c r="L607" i="41" s="1"/>
  <c r="K489" i="41"/>
  <c r="K607" i="41" s="1"/>
  <c r="I489" i="41"/>
  <c r="I607" i="41" s="1"/>
  <c r="H489" i="41"/>
  <c r="H607" i="41" s="1"/>
  <c r="G489" i="41"/>
  <c r="G607" i="41" s="1"/>
  <c r="E489" i="41"/>
  <c r="E607" i="41" s="1"/>
  <c r="D489" i="41"/>
  <c r="D607" i="41" s="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E30" i="44" s="1"/>
  <c r="I657" i="41"/>
  <c r="I30" i="44" s="1"/>
  <c r="M657" i="41"/>
  <c r="M30" i="44" s="1"/>
  <c r="Q657" i="41"/>
  <c r="Q30" i="44" s="1"/>
  <c r="U657" i="41"/>
  <c r="U30" i="44" s="1"/>
  <c r="C661" i="41"/>
  <c r="C110" i="44" s="1"/>
  <c r="C641" i="41"/>
  <c r="C624" i="41"/>
  <c r="C660" i="41"/>
  <c r="C90" i="44" s="1"/>
  <c r="C613" i="41"/>
  <c r="C659" i="41" s="1"/>
  <c r="C70" i="44" s="1"/>
  <c r="C606" i="41"/>
  <c r="C600" i="41"/>
  <c r="C657" i="41"/>
  <c r="C30" i="44" s="1"/>
  <c r="C584" i="41"/>
  <c r="C571" i="41"/>
  <c r="C568" i="41"/>
  <c r="C565" i="41"/>
  <c r="C562" i="41"/>
  <c r="C559" i="41"/>
  <c r="C556" i="41"/>
  <c r="C555" i="41" s="1"/>
  <c r="C549" i="41"/>
  <c r="C545" i="41"/>
  <c r="C541" i="41"/>
  <c r="C536" i="41"/>
  <c r="C524" i="41" s="1"/>
  <c r="C530" i="41"/>
  <c r="C525" i="41"/>
  <c r="C516" i="41"/>
  <c r="C493" i="41"/>
  <c r="C489" i="41"/>
  <c r="C488" i="41"/>
  <c r="C472" i="41"/>
  <c r="C467" i="41"/>
  <c r="C463" i="41"/>
  <c r="C457" i="41"/>
  <c r="C456" i="41"/>
  <c r="C440" i="41"/>
  <c r="C425" i="41"/>
  <c r="C417" i="41"/>
  <c r="C415" i="41"/>
  <c r="C409" i="41"/>
  <c r="C407" i="41"/>
  <c r="C399" i="41"/>
  <c r="C393" i="41"/>
  <c r="C391" i="41" s="1"/>
  <c r="C383" i="41"/>
  <c r="C380" i="41"/>
  <c r="C377" i="41"/>
  <c r="C374" i="41"/>
  <c r="C371" i="41"/>
  <c r="C368" i="41"/>
  <c r="C367" i="41" s="1"/>
  <c r="C364" i="41"/>
  <c r="C359" i="41"/>
  <c r="C358" i="41"/>
  <c r="C349" i="41"/>
  <c r="C355" i="41"/>
  <c r="C350" i="41"/>
  <c r="C341" i="41"/>
  <c r="C328" i="41"/>
  <c r="C301" i="41" s="1"/>
  <c r="C300" i="41" s="1"/>
  <c r="C299" i="41" s="1"/>
  <c r="C298" i="41" s="1"/>
  <c r="C297" i="41" s="1"/>
  <c r="C315" i="41"/>
  <c r="C302" i="41"/>
  <c r="C291" i="41"/>
  <c r="C287" i="41"/>
  <c r="C279" i="41"/>
  <c r="C277" i="41"/>
  <c r="C272" i="41"/>
  <c r="C270" i="41" s="1"/>
  <c r="C260" i="41"/>
  <c r="C258" i="41"/>
  <c r="C252" i="41"/>
  <c r="C244" i="41"/>
  <c r="C240" i="41"/>
  <c r="C237" i="41"/>
  <c r="C230" i="41" s="1"/>
  <c r="C226" i="41"/>
  <c r="C219" i="41"/>
  <c r="C217" i="41" s="1"/>
  <c r="C216" i="41" s="1"/>
  <c r="C213" i="41"/>
  <c r="C206" i="41"/>
  <c r="C202" i="41"/>
  <c r="C192" i="41" s="1"/>
  <c r="C195" i="41"/>
  <c r="C193" i="41" s="1"/>
  <c r="C149" i="41"/>
  <c r="C141" i="41"/>
  <c r="C122" i="41"/>
  <c r="C112" i="41"/>
  <c r="C107" i="41"/>
  <c r="C103" i="41"/>
  <c r="C94" i="41"/>
  <c r="C91" i="41"/>
  <c r="C80" i="41" s="1"/>
  <c r="C84" i="41"/>
  <c r="C81" i="41"/>
  <c r="C75" i="41"/>
  <c r="C70" i="41"/>
  <c r="C69" i="41" s="1"/>
  <c r="C68" i="41" s="1"/>
  <c r="C62" i="41"/>
  <c r="C60" i="41" s="1"/>
  <c r="C56" i="41"/>
  <c r="C53" i="41"/>
  <c r="C50" i="41"/>
  <c r="C31" i="41" s="1"/>
  <c r="C47" i="41"/>
  <c r="C32" i="41"/>
  <c r="C17" i="41"/>
  <c r="C14" i="41"/>
  <c r="C8" i="41"/>
  <c r="AE661" i="40"/>
  <c r="AE109" i="44" s="1"/>
  <c r="AD661" i="40"/>
  <c r="AD109" i="44" s="1"/>
  <c r="AC661" i="40"/>
  <c r="AC109" i="44" s="1"/>
  <c r="AB661" i="40"/>
  <c r="AB109" i="44" s="1"/>
  <c r="AA661" i="40"/>
  <c r="AA109" i="44" s="1"/>
  <c r="Z661" i="40"/>
  <c r="Z109" i="44" s="1"/>
  <c r="Y661" i="40"/>
  <c r="Y109" i="44" s="1"/>
  <c r="X661" i="40"/>
  <c r="X109" i="44" s="1"/>
  <c r="W661" i="40"/>
  <c r="W109" i="44" s="1"/>
  <c r="V661" i="40"/>
  <c r="V109" i="44" s="1"/>
  <c r="U661" i="40"/>
  <c r="U109" i="44" s="1"/>
  <c r="T661" i="40"/>
  <c r="T109" i="44" s="1"/>
  <c r="S661" i="40"/>
  <c r="S109" i="44" s="1"/>
  <c r="R661" i="40"/>
  <c r="R109" i="44" s="1"/>
  <c r="Q661" i="40"/>
  <c r="Q109" i="44" s="1"/>
  <c r="P661" i="40"/>
  <c r="P109" i="44" s="1"/>
  <c r="O661" i="40"/>
  <c r="O109" i="44" s="1"/>
  <c r="N661" i="40"/>
  <c r="N109" i="44" s="1"/>
  <c r="M661" i="40"/>
  <c r="M109" i="44" s="1"/>
  <c r="L661" i="40"/>
  <c r="L109" i="44" s="1"/>
  <c r="K661" i="40"/>
  <c r="K109" i="44" s="1"/>
  <c r="J661" i="40"/>
  <c r="J109" i="44" s="1"/>
  <c r="I661" i="40"/>
  <c r="I109" i="44" s="1"/>
  <c r="H661" i="40"/>
  <c r="H109" i="44" s="1"/>
  <c r="G661" i="40"/>
  <c r="G109" i="44" s="1"/>
  <c r="F661" i="40"/>
  <c r="F109" i="44" s="1"/>
  <c r="E661" i="40"/>
  <c r="E109" i="44" s="1"/>
  <c r="D661" i="40"/>
  <c r="D109" i="44" s="1"/>
  <c r="Y660" i="40"/>
  <c r="Y89" i="44" s="1"/>
  <c r="I660" i="40"/>
  <c r="I89" i="44" s="1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 s="1"/>
  <c r="AE89" i="44" s="1"/>
  <c r="AD624" i="40"/>
  <c r="AD660" i="40"/>
  <c r="AD89" i="44" s="1"/>
  <c r="AC624" i="40"/>
  <c r="AC660" i="40" s="1"/>
  <c r="AC89" i="44" s="1"/>
  <c r="AB624" i="40"/>
  <c r="AB660" i="40"/>
  <c r="AB89" i="44" s="1"/>
  <c r="AA624" i="40"/>
  <c r="AA660" i="40" s="1"/>
  <c r="AA89" i="44" s="1"/>
  <c r="Z624" i="40"/>
  <c r="Z660" i="40"/>
  <c r="Z89" i="44" s="1"/>
  <c r="Y624" i="40"/>
  <c r="X624" i="40"/>
  <c r="X660" i="40"/>
  <c r="X89" i="44" s="1"/>
  <c r="W624" i="40"/>
  <c r="W660" i="40"/>
  <c r="W89" i="44" s="1"/>
  <c r="V624" i="40"/>
  <c r="V660" i="40"/>
  <c r="V89" i="44" s="1"/>
  <c r="U624" i="40"/>
  <c r="U660" i="40" s="1"/>
  <c r="U89" i="44" s="1"/>
  <c r="T624" i="40"/>
  <c r="T660" i="40" s="1"/>
  <c r="T89" i="44" s="1"/>
  <c r="S624" i="40"/>
  <c r="S660" i="40"/>
  <c r="S89" i="44" s="1"/>
  <c r="R624" i="40"/>
  <c r="R660" i="40" s="1"/>
  <c r="R89" i="44" s="1"/>
  <c r="Q624" i="40"/>
  <c r="Q660" i="40" s="1"/>
  <c r="Q89" i="44" s="1"/>
  <c r="P624" i="40"/>
  <c r="P660" i="40" s="1"/>
  <c r="P89" i="44" s="1"/>
  <c r="O624" i="40"/>
  <c r="O660" i="40"/>
  <c r="O89" i="44" s="1"/>
  <c r="N624" i="40"/>
  <c r="N660" i="40" s="1"/>
  <c r="N89" i="44" s="1"/>
  <c r="M624" i="40"/>
  <c r="M660" i="40"/>
  <c r="M89" i="44" s="1"/>
  <c r="L624" i="40"/>
  <c r="L660" i="40" s="1"/>
  <c r="L89" i="44" s="1"/>
  <c r="K624" i="40"/>
  <c r="K660" i="40"/>
  <c r="K89" i="44" s="1"/>
  <c r="J624" i="40"/>
  <c r="J660" i="40" s="1"/>
  <c r="J89" i="44" s="1"/>
  <c r="I624" i="40"/>
  <c r="H624" i="40"/>
  <c r="H660" i="40"/>
  <c r="H89" i="44" s="1"/>
  <c r="G624" i="40"/>
  <c r="G660" i="40" s="1"/>
  <c r="G89" i="44" s="1"/>
  <c r="F624" i="40"/>
  <c r="F660" i="40"/>
  <c r="F89" i="44" s="1"/>
  <c r="E624" i="40"/>
  <c r="E660" i="40" s="1"/>
  <c r="E89" i="44" s="1"/>
  <c r="D624" i="40"/>
  <c r="D660" i="40"/>
  <c r="D89" i="44" s="1"/>
  <c r="AE613" i="40"/>
  <c r="AE659" i="40"/>
  <c r="AE69" i="44" s="1"/>
  <c r="AD613" i="40"/>
  <c r="AD659" i="40"/>
  <c r="AD69" i="44" s="1"/>
  <c r="AC613" i="40"/>
  <c r="AC659" i="40" s="1"/>
  <c r="AC69" i="44" s="1"/>
  <c r="AB613" i="40"/>
  <c r="AB659" i="40" s="1"/>
  <c r="AB69" i="44" s="1"/>
  <c r="AA613" i="40"/>
  <c r="AA659" i="40" s="1"/>
  <c r="AA69" i="44" s="1"/>
  <c r="Z613" i="40"/>
  <c r="Z659" i="40" s="1"/>
  <c r="Z69" i="44" s="1"/>
  <c r="Y613" i="40"/>
  <c r="Y659" i="40" s="1"/>
  <c r="Y69" i="44" s="1"/>
  <c r="X613" i="40"/>
  <c r="X659" i="40" s="1"/>
  <c r="X69" i="44" s="1"/>
  <c r="W613" i="40"/>
  <c r="W659" i="40"/>
  <c r="W69" i="44" s="1"/>
  <c r="V613" i="40"/>
  <c r="V659" i="40" s="1"/>
  <c r="V69" i="44" s="1"/>
  <c r="U613" i="40"/>
  <c r="U659" i="40" s="1"/>
  <c r="U69" i="44" s="1"/>
  <c r="T613" i="40"/>
  <c r="T659" i="40"/>
  <c r="T69" i="44" s="1"/>
  <c r="S613" i="40"/>
  <c r="S659" i="40" s="1"/>
  <c r="S69" i="44" s="1"/>
  <c r="R613" i="40"/>
  <c r="R659" i="40"/>
  <c r="R69" i="44" s="1"/>
  <c r="Q613" i="40"/>
  <c r="Q659" i="40" s="1"/>
  <c r="Q69" i="44" s="1"/>
  <c r="P613" i="40"/>
  <c r="P659" i="40"/>
  <c r="P69" i="44" s="1"/>
  <c r="O613" i="40"/>
  <c r="O659" i="40" s="1"/>
  <c r="O69" i="44" s="1"/>
  <c r="N613" i="40"/>
  <c r="N659" i="40"/>
  <c r="N69" i="44" s="1"/>
  <c r="M613" i="40"/>
  <c r="M659" i="40" s="1"/>
  <c r="M69" i="44" s="1"/>
  <c r="L613" i="40"/>
  <c r="L659" i="40" s="1"/>
  <c r="L69" i="44" s="1"/>
  <c r="K613" i="40"/>
  <c r="K659" i="40"/>
  <c r="K69" i="44" s="1"/>
  <c r="J613" i="40"/>
  <c r="J659" i="40" s="1"/>
  <c r="J69" i="44" s="1"/>
  <c r="I613" i="40"/>
  <c r="I659" i="40"/>
  <c r="I69" i="44" s="1"/>
  <c r="H613" i="40"/>
  <c r="H659" i="40" s="1"/>
  <c r="H69" i="44" s="1"/>
  <c r="G613" i="40"/>
  <c r="G659" i="40"/>
  <c r="G69" i="44" s="1"/>
  <c r="F613" i="40"/>
  <c r="F659" i="40" s="1"/>
  <c r="F69" i="44" s="1"/>
  <c r="E613" i="40"/>
  <c r="E659" i="40" s="1"/>
  <c r="E69" i="44" s="1"/>
  <c r="D613" i="40"/>
  <c r="D659" i="40" s="1"/>
  <c r="D69" i="44" s="1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E29" i="44" s="1"/>
  <c r="AD600" i="40"/>
  <c r="AD657" i="40" s="1"/>
  <c r="AD29" i="44" s="1"/>
  <c r="AC600" i="40"/>
  <c r="AC657" i="40"/>
  <c r="AC29" i="44" s="1"/>
  <c r="AB600" i="40"/>
  <c r="AB657" i="40" s="1"/>
  <c r="AB29" i="44" s="1"/>
  <c r="AA600" i="40"/>
  <c r="AA657" i="40"/>
  <c r="AA29" i="44" s="1"/>
  <c r="Z600" i="40"/>
  <c r="Z657" i="40" s="1"/>
  <c r="Z29" i="44" s="1"/>
  <c r="Y600" i="40"/>
  <c r="Y657" i="40"/>
  <c r="Y29" i="44" s="1"/>
  <c r="X600" i="40"/>
  <c r="X657" i="40" s="1"/>
  <c r="X29" i="44" s="1"/>
  <c r="W600" i="40"/>
  <c r="W657" i="40"/>
  <c r="W29" i="44" s="1"/>
  <c r="V600" i="40"/>
  <c r="V657" i="40" s="1"/>
  <c r="V29" i="44" s="1"/>
  <c r="U600" i="40"/>
  <c r="U657" i="40" s="1"/>
  <c r="U29" i="44" s="1"/>
  <c r="T600" i="40"/>
  <c r="T657" i="40"/>
  <c r="T29" i="44" s="1"/>
  <c r="S600" i="40"/>
  <c r="S657" i="40" s="1"/>
  <c r="S29" i="44" s="1"/>
  <c r="R600" i="40"/>
  <c r="R657" i="40"/>
  <c r="R29" i="44" s="1"/>
  <c r="Q600" i="40"/>
  <c r="Q657" i="40" s="1"/>
  <c r="Q29" i="44" s="1"/>
  <c r="P600" i="40"/>
  <c r="P657" i="40"/>
  <c r="P29" i="44" s="1"/>
  <c r="O600" i="40"/>
  <c r="O657" i="40" s="1"/>
  <c r="O29" i="44" s="1"/>
  <c r="N600" i="40"/>
  <c r="N657" i="40"/>
  <c r="N29" i="44" s="1"/>
  <c r="M600" i="40"/>
  <c r="M657" i="40" s="1"/>
  <c r="M29" i="44" s="1"/>
  <c r="L600" i="40"/>
  <c r="L657" i="40"/>
  <c r="L29" i="44" s="1"/>
  <c r="K600" i="40"/>
  <c r="K657" i="40" s="1"/>
  <c r="K29" i="44" s="1"/>
  <c r="J600" i="40"/>
  <c r="J657" i="40"/>
  <c r="J29" i="44" s="1"/>
  <c r="I600" i="40"/>
  <c r="I657" i="40" s="1"/>
  <c r="I29" i="44" s="1"/>
  <c r="H600" i="40"/>
  <c r="H657" i="40"/>
  <c r="H29" i="44" s="1"/>
  <c r="G600" i="40"/>
  <c r="G657" i="40" s="1"/>
  <c r="G29" i="44" s="1"/>
  <c r="F600" i="40"/>
  <c r="F657" i="40"/>
  <c r="F29" i="44" s="1"/>
  <c r="E600" i="40"/>
  <c r="E657" i="40" s="1"/>
  <c r="E29" i="44" s="1"/>
  <c r="D600" i="40"/>
  <c r="D657" i="40"/>
  <c r="D29" i="44" s="1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 s="1"/>
  <c r="AE7" i="40" s="1"/>
  <c r="AE5" i="40" s="1"/>
  <c r="AD14" i="40"/>
  <c r="AD8" i="40" s="1"/>
  <c r="AC14" i="40"/>
  <c r="AC8" i="40" s="1"/>
  <c r="AC7" i="40" s="1"/>
  <c r="AC5" i="40" s="1"/>
  <c r="AB14" i="40"/>
  <c r="AA14" i="40"/>
  <c r="AA8" i="40"/>
  <c r="Z14" i="40"/>
  <c r="Y14" i="40"/>
  <c r="Y8" i="40" s="1"/>
  <c r="Y7" i="40" s="1"/>
  <c r="Y5" i="40" s="1"/>
  <c r="X14" i="40"/>
  <c r="X8" i="40" s="1"/>
  <c r="X7" i="40" s="1"/>
  <c r="X5" i="40" s="1"/>
  <c r="W14" i="40"/>
  <c r="V14" i="40"/>
  <c r="U14" i="40"/>
  <c r="U8" i="40" s="1"/>
  <c r="T14" i="40"/>
  <c r="T8" i="40" s="1"/>
  <c r="T7" i="40" s="1"/>
  <c r="T5" i="40" s="1"/>
  <c r="S14" i="40"/>
  <c r="R14" i="40"/>
  <c r="Q14" i="40"/>
  <c r="Q8" i="40" s="1"/>
  <c r="P14" i="40"/>
  <c r="P8" i="40" s="1"/>
  <c r="P7" i="40" s="1"/>
  <c r="P5" i="40" s="1"/>
  <c r="O14" i="40"/>
  <c r="N14" i="40"/>
  <c r="M14" i="40"/>
  <c r="M8" i="40" s="1"/>
  <c r="M7" i="40" s="1"/>
  <c r="M5" i="40" s="1"/>
  <c r="L14" i="40"/>
  <c r="L8" i="40" s="1"/>
  <c r="L7" i="40" s="1"/>
  <c r="L5" i="40" s="1"/>
  <c r="K14" i="40"/>
  <c r="J14" i="40"/>
  <c r="I14" i="40"/>
  <c r="I8" i="40" s="1"/>
  <c r="I7" i="40" s="1"/>
  <c r="I5" i="40" s="1"/>
  <c r="H14" i="40"/>
  <c r="H8" i="40" s="1"/>
  <c r="H7" i="40" s="1"/>
  <c r="H5" i="40" s="1"/>
  <c r="G14" i="40"/>
  <c r="F14" i="40"/>
  <c r="E14" i="40"/>
  <c r="E8" i="40" s="1"/>
  <c r="D14" i="40"/>
  <c r="D8" i="40" s="1"/>
  <c r="D7" i="40" s="1"/>
  <c r="D5" i="40" s="1"/>
  <c r="AB8" i="40"/>
  <c r="AB7" i="40" s="1"/>
  <c r="Z8" i="40"/>
  <c r="Z7" i="40" s="1"/>
  <c r="Z5" i="40" s="1"/>
  <c r="W8" i="40"/>
  <c r="V8" i="40"/>
  <c r="V7" i="40" s="1"/>
  <c r="V5" i="40" s="1"/>
  <c r="S8" i="40"/>
  <c r="R8" i="40"/>
  <c r="R7" i="40" s="1"/>
  <c r="R5" i="40" s="1"/>
  <c r="O8" i="40"/>
  <c r="N8" i="40"/>
  <c r="N7" i="40" s="1"/>
  <c r="N5" i="40" s="1"/>
  <c r="K8" i="40"/>
  <c r="J8" i="40"/>
  <c r="J7" i="40" s="1"/>
  <c r="J5" i="40" s="1"/>
  <c r="G8" i="40"/>
  <c r="F8" i="40"/>
  <c r="F7" i="40" s="1"/>
  <c r="F5" i="40" s="1"/>
  <c r="AD7" i="40"/>
  <c r="AD5" i="40" s="1"/>
  <c r="U7" i="40"/>
  <c r="U5" i="40" s="1"/>
  <c r="Q7" i="40"/>
  <c r="Q5" i="40" s="1"/>
  <c r="E7" i="40"/>
  <c r="E5" i="40" s="1"/>
  <c r="AB5" i="40"/>
  <c r="C661" i="40"/>
  <c r="C109" i="44" s="1"/>
  <c r="C641" i="40"/>
  <c r="C624" i="40"/>
  <c r="C660" i="40"/>
  <c r="C89" i="44" s="1"/>
  <c r="C613" i="40"/>
  <c r="C659" i="40" s="1"/>
  <c r="C69" i="44" s="1"/>
  <c r="C606" i="40"/>
  <c r="C600" i="40"/>
  <c r="C657" i="40"/>
  <c r="C29" i="44" s="1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4" i="40" s="1"/>
  <c r="C525" i="40"/>
  <c r="C516" i="40"/>
  <c r="C488" i="40"/>
  <c r="C472" i="40"/>
  <c r="C467" i="40"/>
  <c r="C463" i="40"/>
  <c r="C457" i="40"/>
  <c r="C440" i="40"/>
  <c r="C425" i="40"/>
  <c r="C417" i="40"/>
  <c r="C415" i="40" s="1"/>
  <c r="C409" i="40"/>
  <c r="C407" i="40"/>
  <c r="C399" i="40"/>
  <c r="C393" i="40"/>
  <c r="C391" i="40"/>
  <c r="C383" i="40"/>
  <c r="C380" i="40"/>
  <c r="C377" i="40"/>
  <c r="C374" i="40"/>
  <c r="C371" i="40"/>
  <c r="C367" i="40" s="1"/>
  <c r="C368" i="40"/>
  <c r="C364" i="40"/>
  <c r="C359" i="40"/>
  <c r="C358" i="40" s="1"/>
  <c r="C355" i="40"/>
  <c r="C350" i="40"/>
  <c r="C349" i="40" s="1"/>
  <c r="C341" i="40"/>
  <c r="C328" i="40"/>
  <c r="C315" i="40"/>
  <c r="C302" i="40"/>
  <c r="C301" i="40" s="1"/>
  <c r="C300" i="40" s="1"/>
  <c r="C299" i="40" s="1"/>
  <c r="C298" i="40"/>
  <c r="C297" i="40" s="1"/>
  <c r="C291" i="40"/>
  <c r="C287" i="40"/>
  <c r="C279" i="40"/>
  <c r="C277" i="40" s="1"/>
  <c r="C269" i="40" s="1"/>
  <c r="C272" i="40"/>
  <c r="C270" i="40"/>
  <c r="C260" i="40"/>
  <c r="C258" i="40" s="1"/>
  <c r="C252" i="40"/>
  <c r="C244" i="40"/>
  <c r="C240" i="40" s="1"/>
  <c r="C237" i="40"/>
  <c r="C230" i="40"/>
  <c r="C226" i="40"/>
  <c r="C219" i="40"/>
  <c r="C217" i="40" s="1"/>
  <c r="C213" i="40"/>
  <c r="C206" i="40" s="1"/>
  <c r="C202" i="40"/>
  <c r="C195" i="40"/>
  <c r="C193" i="40"/>
  <c r="C149" i="40"/>
  <c r="C122" i="40"/>
  <c r="C112" i="40"/>
  <c r="C107" i="40"/>
  <c r="C103" i="40"/>
  <c r="C102" i="40" s="1"/>
  <c r="C94" i="40"/>
  <c r="C91" i="40" s="1"/>
  <c r="C80" i="40" s="1"/>
  <c r="C67" i="40" s="1"/>
  <c r="C5" i="40" s="1"/>
  <c r="C84" i="40"/>
  <c r="C81" i="40"/>
  <c r="C75" i="40"/>
  <c r="C70" i="40"/>
  <c r="C69" i="40" s="1"/>
  <c r="C68" i="40" s="1"/>
  <c r="C62" i="40"/>
  <c r="C60" i="40" s="1"/>
  <c r="C56" i="40"/>
  <c r="C53" i="40"/>
  <c r="C50" i="40"/>
  <c r="C47" i="40"/>
  <c r="C32" i="40"/>
  <c r="C31" i="40"/>
  <c r="C17" i="40"/>
  <c r="C14" i="40"/>
  <c r="C8" i="40"/>
  <c r="C7" i="40"/>
  <c r="AE661" i="39"/>
  <c r="AE108" i="44" s="1"/>
  <c r="AD661" i="39"/>
  <c r="AD108" i="44" s="1"/>
  <c r="AD107" i="44" s="1"/>
  <c r="AC661" i="39"/>
  <c r="AC108" i="44" s="1"/>
  <c r="AC107" i="44" s="1"/>
  <c r="AB661" i="39"/>
  <c r="AB108" i="44" s="1"/>
  <c r="AB107" i="44" s="1"/>
  <c r="AA661" i="39"/>
  <c r="AA108" i="44" s="1"/>
  <c r="Z661" i="39"/>
  <c r="Z108" i="44" s="1"/>
  <c r="Z107" i="44" s="1"/>
  <c r="Y661" i="39"/>
  <c r="Y108" i="44" s="1"/>
  <c r="Y107" i="44" s="1"/>
  <c r="X661" i="39"/>
  <c r="X108" i="44" s="1"/>
  <c r="X107" i="44" s="1"/>
  <c r="W661" i="39"/>
  <c r="W108" i="44" s="1"/>
  <c r="V661" i="39"/>
  <c r="V108" i="44" s="1"/>
  <c r="V107" i="44" s="1"/>
  <c r="U661" i="39"/>
  <c r="U108" i="44" s="1"/>
  <c r="U107" i="44" s="1"/>
  <c r="T661" i="39"/>
  <c r="T108" i="44" s="1"/>
  <c r="T107" i="44" s="1"/>
  <c r="S661" i="39"/>
  <c r="S108" i="44" s="1"/>
  <c r="R661" i="39"/>
  <c r="R108" i="44" s="1"/>
  <c r="R107" i="44" s="1"/>
  <c r="Q661" i="39"/>
  <c r="Q108" i="44" s="1"/>
  <c r="Q107" i="44" s="1"/>
  <c r="P661" i="39"/>
  <c r="P108" i="44" s="1"/>
  <c r="P107" i="44" s="1"/>
  <c r="O661" i="39"/>
  <c r="O108" i="44" s="1"/>
  <c r="N661" i="39"/>
  <c r="N108" i="44" s="1"/>
  <c r="N107" i="44" s="1"/>
  <c r="M661" i="39"/>
  <c r="M108" i="44" s="1"/>
  <c r="M107" i="44" s="1"/>
  <c r="L661" i="39"/>
  <c r="L108" i="44" s="1"/>
  <c r="L107" i="44" s="1"/>
  <c r="K661" i="39"/>
  <c r="K108" i="44" s="1"/>
  <c r="J661" i="39"/>
  <c r="J108" i="44" s="1"/>
  <c r="J107" i="44" s="1"/>
  <c r="I661" i="39"/>
  <c r="I108" i="44" s="1"/>
  <c r="I107" i="44" s="1"/>
  <c r="H661" i="39"/>
  <c r="H108" i="44" s="1"/>
  <c r="H107" i="44" s="1"/>
  <c r="G661" i="39"/>
  <c r="G108" i="44" s="1"/>
  <c r="F661" i="39"/>
  <c r="F108" i="44" s="1"/>
  <c r="F107" i="44" s="1"/>
  <c r="E661" i="39"/>
  <c r="E108" i="44" s="1"/>
  <c r="E107" i="44" s="1"/>
  <c r="D661" i="39"/>
  <c r="D108" i="44" s="1"/>
  <c r="D107" i="44" s="1"/>
  <c r="L659" i="39"/>
  <c r="L68" i="44" s="1"/>
  <c r="D657" i="39"/>
  <c r="D28" i="44" s="1"/>
  <c r="D27" i="44" s="1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E88" i="44" s="1"/>
  <c r="AD624" i="39"/>
  <c r="AD660" i="39" s="1"/>
  <c r="AD88" i="44" s="1"/>
  <c r="AD87" i="44" s="1"/>
  <c r="AC624" i="39"/>
  <c r="AC660" i="39"/>
  <c r="AC88" i="44" s="1"/>
  <c r="AC87" i="44" s="1"/>
  <c r="AB624" i="39"/>
  <c r="AB660" i="39" s="1"/>
  <c r="AB88" i="44" s="1"/>
  <c r="AB87" i="44" s="1"/>
  <c r="AA624" i="39"/>
  <c r="AA660" i="39"/>
  <c r="AA88" i="44" s="1"/>
  <c r="Z624" i="39"/>
  <c r="Z660" i="39" s="1"/>
  <c r="Z88" i="44" s="1"/>
  <c r="Z87" i="44" s="1"/>
  <c r="Y624" i="39"/>
  <c r="Y660" i="39"/>
  <c r="Y88" i="44" s="1"/>
  <c r="X624" i="39"/>
  <c r="X660" i="39" s="1"/>
  <c r="X88" i="44" s="1"/>
  <c r="X87" i="44" s="1"/>
  <c r="W624" i="39"/>
  <c r="W660" i="39"/>
  <c r="W88" i="44" s="1"/>
  <c r="W87" i="44" s="1"/>
  <c r="V624" i="39"/>
  <c r="V660" i="39" s="1"/>
  <c r="V88" i="44" s="1"/>
  <c r="V87" i="44" s="1"/>
  <c r="U624" i="39"/>
  <c r="U660" i="39"/>
  <c r="U88" i="44" s="1"/>
  <c r="U87" i="44" s="1"/>
  <c r="T624" i="39"/>
  <c r="T660" i="39" s="1"/>
  <c r="T88" i="44" s="1"/>
  <c r="T87" i="44" s="1"/>
  <c r="S624" i="39"/>
  <c r="S660" i="39"/>
  <c r="S88" i="44" s="1"/>
  <c r="S87" i="44" s="1"/>
  <c r="R624" i="39"/>
  <c r="R660" i="39" s="1"/>
  <c r="R88" i="44" s="1"/>
  <c r="R87" i="44" s="1"/>
  <c r="Q624" i="39"/>
  <c r="Q660" i="39"/>
  <c r="Q88" i="44" s="1"/>
  <c r="P624" i="39"/>
  <c r="P660" i="39" s="1"/>
  <c r="P88" i="44" s="1"/>
  <c r="P87" i="44" s="1"/>
  <c r="O624" i="39"/>
  <c r="O660" i="39" s="1"/>
  <c r="O88" i="44" s="1"/>
  <c r="O87" i="44" s="1"/>
  <c r="N624" i="39"/>
  <c r="N660" i="39"/>
  <c r="N88" i="44" s="1"/>
  <c r="N87" i="44" s="1"/>
  <c r="M624" i="39"/>
  <c r="M660" i="39" s="1"/>
  <c r="M88" i="44" s="1"/>
  <c r="M87" i="44" s="1"/>
  <c r="L624" i="39"/>
  <c r="L660" i="39"/>
  <c r="L88" i="44" s="1"/>
  <c r="L87" i="44" s="1"/>
  <c r="K624" i="39"/>
  <c r="K660" i="39" s="1"/>
  <c r="K88" i="44" s="1"/>
  <c r="K87" i="44" s="1"/>
  <c r="J624" i="39"/>
  <c r="J660" i="39"/>
  <c r="J88" i="44" s="1"/>
  <c r="J87" i="44" s="1"/>
  <c r="I624" i="39"/>
  <c r="I660" i="39" s="1"/>
  <c r="I88" i="44" s="1"/>
  <c r="I87" i="44" s="1"/>
  <c r="H624" i="39"/>
  <c r="H660" i="39"/>
  <c r="H88" i="44" s="1"/>
  <c r="H87" i="44" s="1"/>
  <c r="G624" i="39"/>
  <c r="G660" i="39" s="1"/>
  <c r="G88" i="44" s="1"/>
  <c r="G87" i="44" s="1"/>
  <c r="F624" i="39"/>
  <c r="F660" i="39"/>
  <c r="F88" i="44" s="1"/>
  <c r="F87" i="44" s="1"/>
  <c r="E624" i="39"/>
  <c r="E660" i="39" s="1"/>
  <c r="E88" i="44" s="1"/>
  <c r="E87" i="44" s="1"/>
  <c r="D624" i="39"/>
  <c r="D660" i="39"/>
  <c r="D88" i="44" s="1"/>
  <c r="D87" i="44" s="1"/>
  <c r="AE613" i="39"/>
  <c r="AE659" i="39" s="1"/>
  <c r="AE68" i="44" s="1"/>
  <c r="AE67" i="44" s="1"/>
  <c r="AD613" i="39"/>
  <c r="AD659" i="39"/>
  <c r="AD68" i="44" s="1"/>
  <c r="AD67" i="44" s="1"/>
  <c r="AC613" i="39"/>
  <c r="AC659" i="39" s="1"/>
  <c r="AC68" i="44" s="1"/>
  <c r="AC67" i="44" s="1"/>
  <c r="AB613" i="39"/>
  <c r="AB659" i="39" s="1"/>
  <c r="AB68" i="44" s="1"/>
  <c r="AB67" i="44" s="1"/>
  <c r="AA613" i="39"/>
  <c r="AA659" i="39" s="1"/>
  <c r="AA68" i="44" s="1"/>
  <c r="AA67" i="44" s="1"/>
  <c r="Z613" i="39"/>
  <c r="Z659" i="39"/>
  <c r="Z68" i="44" s="1"/>
  <c r="Z67" i="44" s="1"/>
  <c r="Y613" i="39"/>
  <c r="Y659" i="39" s="1"/>
  <c r="Y68" i="44" s="1"/>
  <c r="Y67" i="44" s="1"/>
  <c r="X613" i="39"/>
  <c r="X659" i="39"/>
  <c r="X68" i="44" s="1"/>
  <c r="X67" i="44" s="1"/>
  <c r="W613" i="39"/>
  <c r="W659" i="39" s="1"/>
  <c r="W68" i="44" s="1"/>
  <c r="W67" i="44" s="1"/>
  <c r="V613" i="39"/>
  <c r="V659" i="39"/>
  <c r="V68" i="44" s="1"/>
  <c r="U613" i="39"/>
  <c r="U659" i="39" s="1"/>
  <c r="U68" i="44" s="1"/>
  <c r="U67" i="44" s="1"/>
  <c r="T613" i="39"/>
  <c r="T659" i="39"/>
  <c r="T68" i="44" s="1"/>
  <c r="S613" i="39"/>
  <c r="S659" i="39" s="1"/>
  <c r="S68" i="44" s="1"/>
  <c r="S67" i="44" s="1"/>
  <c r="R613" i="39"/>
  <c r="R659" i="39"/>
  <c r="R68" i="44" s="1"/>
  <c r="Q613" i="39"/>
  <c r="Q659" i="39" s="1"/>
  <c r="Q68" i="44" s="1"/>
  <c r="Q67" i="44" s="1"/>
  <c r="P613" i="39"/>
  <c r="P659" i="39"/>
  <c r="P68" i="44" s="1"/>
  <c r="O613" i="39"/>
  <c r="O659" i="39" s="1"/>
  <c r="O68" i="44" s="1"/>
  <c r="O67" i="44" s="1"/>
  <c r="N613" i="39"/>
  <c r="N659" i="39"/>
  <c r="N68" i="44" s="1"/>
  <c r="N67" i="44" s="1"/>
  <c r="M613" i="39"/>
  <c r="M659" i="39" s="1"/>
  <c r="M68" i="44" s="1"/>
  <c r="M67" i="44" s="1"/>
  <c r="L613" i="39"/>
  <c r="K613" i="39"/>
  <c r="K659" i="39"/>
  <c r="K68" i="44" s="1"/>
  <c r="K67" i="44" s="1"/>
  <c r="J613" i="39"/>
  <c r="J659" i="39" s="1"/>
  <c r="J68" i="44" s="1"/>
  <c r="J67" i="44" s="1"/>
  <c r="I613" i="39"/>
  <c r="I659" i="39"/>
  <c r="I68" i="44" s="1"/>
  <c r="I67" i="44" s="1"/>
  <c r="H613" i="39"/>
  <c r="H659" i="39" s="1"/>
  <c r="H68" i="44" s="1"/>
  <c r="H67" i="44" s="1"/>
  <c r="G613" i="39"/>
  <c r="G659" i="39"/>
  <c r="G68" i="44" s="1"/>
  <c r="G67" i="44" s="1"/>
  <c r="F613" i="39"/>
  <c r="F659" i="39" s="1"/>
  <c r="F68" i="44" s="1"/>
  <c r="F67" i="44" s="1"/>
  <c r="E613" i="39"/>
  <c r="E659" i="39"/>
  <c r="E68" i="44" s="1"/>
  <c r="E67" i="44" s="1"/>
  <c r="D613" i="39"/>
  <c r="D659" i="39" s="1"/>
  <c r="D68" i="44" s="1"/>
  <c r="D67" i="44" s="1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E28" i="44" s="1"/>
  <c r="AE27" i="44" s="1"/>
  <c r="AD600" i="39"/>
  <c r="AD657" i="39" s="1"/>
  <c r="AD28" i="44" s="1"/>
  <c r="AD27" i="44" s="1"/>
  <c r="AC600" i="39"/>
  <c r="AC657" i="39"/>
  <c r="AC28" i="44" s="1"/>
  <c r="AC27" i="44" s="1"/>
  <c r="AB600" i="39"/>
  <c r="AB657" i="39" s="1"/>
  <c r="AB28" i="44" s="1"/>
  <c r="AB27" i="44" s="1"/>
  <c r="AA600" i="39"/>
  <c r="AA657" i="39"/>
  <c r="AA28" i="44" s="1"/>
  <c r="AA27" i="44" s="1"/>
  <c r="Z600" i="39"/>
  <c r="Z657" i="39" s="1"/>
  <c r="Z28" i="44" s="1"/>
  <c r="Z27" i="44" s="1"/>
  <c r="Y600" i="39"/>
  <c r="Y657" i="39"/>
  <c r="Y28" i="44" s="1"/>
  <c r="Y27" i="44" s="1"/>
  <c r="X600" i="39"/>
  <c r="W600" i="39"/>
  <c r="W657" i="39"/>
  <c r="W28" i="44" s="1"/>
  <c r="W27" i="44" s="1"/>
  <c r="V600" i="39"/>
  <c r="V657" i="39" s="1"/>
  <c r="V28" i="44" s="1"/>
  <c r="V27" i="44" s="1"/>
  <c r="U600" i="39"/>
  <c r="U657" i="39"/>
  <c r="U28" i="44" s="1"/>
  <c r="T600" i="39"/>
  <c r="T657" i="39" s="1"/>
  <c r="T28" i="44" s="1"/>
  <c r="T27" i="44" s="1"/>
  <c r="S600" i="39"/>
  <c r="S657" i="39" s="1"/>
  <c r="S28" i="44" s="1"/>
  <c r="S27" i="44" s="1"/>
  <c r="R600" i="39"/>
  <c r="R657" i="39"/>
  <c r="R28" i="44" s="1"/>
  <c r="R27" i="44" s="1"/>
  <c r="Q600" i="39"/>
  <c r="Q657" i="39" s="1"/>
  <c r="Q28" i="44" s="1"/>
  <c r="Q27" i="44" s="1"/>
  <c r="P600" i="39"/>
  <c r="P657" i="39"/>
  <c r="P28" i="44" s="1"/>
  <c r="P27" i="44" s="1"/>
  <c r="O600" i="39"/>
  <c r="O657" i="39" s="1"/>
  <c r="O28" i="44" s="1"/>
  <c r="O27" i="44" s="1"/>
  <c r="N600" i="39"/>
  <c r="N657" i="39"/>
  <c r="N28" i="44" s="1"/>
  <c r="N27" i="44" s="1"/>
  <c r="M600" i="39"/>
  <c r="M657" i="39" s="1"/>
  <c r="M28" i="44" s="1"/>
  <c r="M27" i="44" s="1"/>
  <c r="L600" i="39"/>
  <c r="L657" i="39"/>
  <c r="L28" i="44" s="1"/>
  <c r="L27" i="44" s="1"/>
  <c r="K600" i="39"/>
  <c r="K657" i="39" s="1"/>
  <c r="K28" i="44" s="1"/>
  <c r="K27" i="44" s="1"/>
  <c r="J600" i="39"/>
  <c r="J657" i="39"/>
  <c r="J28" i="44" s="1"/>
  <c r="J27" i="44" s="1"/>
  <c r="I600" i="39"/>
  <c r="I657" i="39" s="1"/>
  <c r="I28" i="44" s="1"/>
  <c r="I27" i="44" s="1"/>
  <c r="H600" i="39"/>
  <c r="G600" i="39"/>
  <c r="G657" i="39" s="1"/>
  <c r="G28" i="44" s="1"/>
  <c r="G27" i="44" s="1"/>
  <c r="F600" i="39"/>
  <c r="F657" i="39"/>
  <c r="F28" i="44" s="1"/>
  <c r="E600" i="39"/>
  <c r="E657" i="39" s="1"/>
  <c r="E28" i="44" s="1"/>
  <c r="E27" i="44" s="1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108" i="44" s="1"/>
  <c r="C641" i="39"/>
  <c r="C624" i="39"/>
  <c r="C660" i="39"/>
  <c r="C88" i="44" s="1"/>
  <c r="C613" i="39"/>
  <c r="C659" i="39" s="1"/>
  <c r="C68" i="44" s="1"/>
  <c r="C67" i="44" s="1"/>
  <c r="C611" i="39"/>
  <c r="C607" i="39"/>
  <c r="C606" i="39"/>
  <c r="C600" i="39"/>
  <c r="C657" i="39" s="1"/>
  <c r="C28" i="44" s="1"/>
  <c r="C27" i="44" s="1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40" i="39"/>
  <c r="C425" i="39"/>
  <c r="C417" i="39"/>
  <c r="C415" i="39" s="1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 s="1"/>
  <c r="C349" i="39" s="1"/>
  <c r="C355" i="39"/>
  <c r="C350" i="39"/>
  <c r="C341" i="39"/>
  <c r="C328" i="39"/>
  <c r="C315" i="39"/>
  <c r="C302" i="39"/>
  <c r="C301" i="39" s="1"/>
  <c r="C300" i="39" s="1"/>
  <c r="C291" i="39"/>
  <c r="C287" i="39"/>
  <c r="C279" i="39"/>
  <c r="C277" i="39"/>
  <c r="C272" i="39"/>
  <c r="C270" i="39"/>
  <c r="C269" i="39" s="1"/>
  <c r="C260" i="39"/>
  <c r="C258" i="39"/>
  <c r="C252" i="39"/>
  <c r="C244" i="39"/>
  <c r="C240" i="39" s="1"/>
  <c r="C237" i="39"/>
  <c r="C230" i="39"/>
  <c r="C226" i="39"/>
  <c r="C219" i="39"/>
  <c r="C217" i="39"/>
  <c r="C216" i="39"/>
  <c r="C213" i="39"/>
  <c r="C206" i="39" s="1"/>
  <c r="C202" i="39"/>
  <c r="C195" i="39"/>
  <c r="C193" i="39" s="1"/>
  <c r="C192" i="39" s="1"/>
  <c r="C149" i="39"/>
  <c r="C112" i="39"/>
  <c r="C107" i="39"/>
  <c r="C102" i="39" s="1"/>
  <c r="C103" i="39"/>
  <c r="C94" i="39"/>
  <c r="C91" i="39" s="1"/>
  <c r="C84" i="39"/>
  <c r="C81" i="39" s="1"/>
  <c r="C75" i="39"/>
  <c r="C70" i="39"/>
  <c r="C69" i="39"/>
  <c r="C68" i="39" s="1"/>
  <c r="C62" i="39"/>
  <c r="C60" i="39"/>
  <c r="C56" i="39"/>
  <c r="C53" i="39"/>
  <c r="C50" i="39"/>
  <c r="C47" i="39"/>
  <c r="C31" i="39" s="1"/>
  <c r="C32" i="39"/>
  <c r="C17" i="39"/>
  <c r="C14" i="39"/>
  <c r="C8" i="39" s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 s="1"/>
  <c r="AC587" i="1"/>
  <c r="AC644" i="1" s="1"/>
  <c r="AB587" i="1"/>
  <c r="AB644" i="1" s="1"/>
  <c r="AA587" i="1"/>
  <c r="AA644" i="1"/>
  <c r="Z587" i="1"/>
  <c r="Z644" i="1" s="1"/>
  <c r="Y587" i="1"/>
  <c r="Y644" i="1" s="1"/>
  <c r="X587" i="1"/>
  <c r="X644" i="1" s="1"/>
  <c r="W587" i="1"/>
  <c r="W644" i="1"/>
  <c r="V587" i="1"/>
  <c r="V644" i="1" s="1"/>
  <c r="U587" i="1"/>
  <c r="U644" i="1" s="1"/>
  <c r="T587" i="1"/>
  <c r="T644" i="1" s="1"/>
  <c r="S587" i="1"/>
  <c r="S644" i="1"/>
  <c r="R587" i="1"/>
  <c r="R644" i="1" s="1"/>
  <c r="Q587" i="1"/>
  <c r="Q644" i="1" s="1"/>
  <c r="P587" i="1"/>
  <c r="P644" i="1" s="1"/>
  <c r="O587" i="1"/>
  <c r="O644" i="1"/>
  <c r="N587" i="1"/>
  <c r="N644" i="1" s="1"/>
  <c r="M587" i="1"/>
  <c r="M644" i="1" s="1"/>
  <c r="L587" i="1"/>
  <c r="L644" i="1" s="1"/>
  <c r="K587" i="1"/>
  <c r="K644" i="1"/>
  <c r="J587" i="1"/>
  <c r="J644" i="1" s="1"/>
  <c r="I587" i="1"/>
  <c r="I644" i="1" s="1"/>
  <c r="H587" i="1"/>
  <c r="H644" i="1" s="1"/>
  <c r="G587" i="1"/>
  <c r="G644" i="1"/>
  <c r="F587" i="1"/>
  <c r="F644" i="1" s="1"/>
  <c r="E587" i="1"/>
  <c r="E644" i="1" s="1"/>
  <c r="D587" i="1"/>
  <c r="D644" i="1" s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 s="1"/>
  <c r="AC568" i="1"/>
  <c r="AC629" i="1" s="1"/>
  <c r="AB568" i="1"/>
  <c r="AB629" i="1" s="1"/>
  <c r="AA568" i="1"/>
  <c r="AA629" i="1"/>
  <c r="Z568" i="1"/>
  <c r="Z629" i="1" s="1"/>
  <c r="Y568" i="1"/>
  <c r="Y629" i="1" s="1"/>
  <c r="X568" i="1"/>
  <c r="X629" i="1" s="1"/>
  <c r="W568" i="1"/>
  <c r="W629" i="1"/>
  <c r="V568" i="1"/>
  <c r="V629" i="1" s="1"/>
  <c r="U568" i="1"/>
  <c r="U629" i="1" s="1"/>
  <c r="T568" i="1"/>
  <c r="T629" i="1" s="1"/>
  <c r="S568" i="1"/>
  <c r="S629" i="1"/>
  <c r="R568" i="1"/>
  <c r="R629" i="1" s="1"/>
  <c r="Q568" i="1"/>
  <c r="Q629" i="1" s="1"/>
  <c r="P568" i="1"/>
  <c r="P629" i="1" s="1"/>
  <c r="O568" i="1"/>
  <c r="O629" i="1"/>
  <c r="N568" i="1"/>
  <c r="N629" i="1" s="1"/>
  <c r="M568" i="1"/>
  <c r="M629" i="1" s="1"/>
  <c r="L568" i="1"/>
  <c r="L629" i="1" s="1"/>
  <c r="K568" i="1"/>
  <c r="K629" i="1"/>
  <c r="J568" i="1"/>
  <c r="J629" i="1" s="1"/>
  <c r="I568" i="1"/>
  <c r="I629" i="1" s="1"/>
  <c r="H568" i="1"/>
  <c r="H629" i="1" s="1"/>
  <c r="G568" i="1"/>
  <c r="G629" i="1"/>
  <c r="F568" i="1"/>
  <c r="F629" i="1" s="1"/>
  <c r="E568" i="1"/>
  <c r="E629" i="1" s="1"/>
  <c r="D568" i="1"/>
  <c r="D629" i="1" s="1"/>
  <c r="AE565" i="1"/>
  <c r="AE628" i="1"/>
  <c r="AD565" i="1"/>
  <c r="AD628" i="1" s="1"/>
  <c r="AC565" i="1"/>
  <c r="AC628" i="1" s="1"/>
  <c r="AB565" i="1"/>
  <c r="AB628" i="1" s="1"/>
  <c r="AA565" i="1"/>
  <c r="AA628" i="1"/>
  <c r="Z565" i="1"/>
  <c r="Z628" i="1" s="1"/>
  <c r="Y565" i="1"/>
  <c r="Y628" i="1" s="1"/>
  <c r="X565" i="1"/>
  <c r="X628" i="1" s="1"/>
  <c r="W565" i="1"/>
  <c r="W628" i="1"/>
  <c r="V565" i="1"/>
  <c r="V628" i="1" s="1"/>
  <c r="U565" i="1"/>
  <c r="U628" i="1" s="1"/>
  <c r="T565" i="1"/>
  <c r="T628" i="1" s="1"/>
  <c r="S565" i="1"/>
  <c r="S628" i="1"/>
  <c r="R565" i="1"/>
  <c r="R628" i="1" s="1"/>
  <c r="Q565" i="1"/>
  <c r="Q628" i="1" s="1"/>
  <c r="P565" i="1"/>
  <c r="P628" i="1" s="1"/>
  <c r="O565" i="1"/>
  <c r="O628" i="1"/>
  <c r="N565" i="1"/>
  <c r="N628" i="1" s="1"/>
  <c r="M565" i="1"/>
  <c r="M628" i="1" s="1"/>
  <c r="L565" i="1"/>
  <c r="L628" i="1" s="1"/>
  <c r="K565" i="1"/>
  <c r="K628" i="1"/>
  <c r="J565" i="1"/>
  <c r="J628" i="1" s="1"/>
  <c r="I565" i="1"/>
  <c r="I628" i="1" s="1"/>
  <c r="H565" i="1"/>
  <c r="H628" i="1" s="1"/>
  <c r="G565" i="1"/>
  <c r="G628" i="1"/>
  <c r="F565" i="1"/>
  <c r="F628" i="1" s="1"/>
  <c r="E565" i="1"/>
  <c r="E628" i="1" s="1"/>
  <c r="D565" i="1"/>
  <c r="D628" i="1" s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 s="1"/>
  <c r="AC520" i="1"/>
  <c r="AC612" i="1" s="1"/>
  <c r="AB520" i="1"/>
  <c r="AB612" i="1" s="1"/>
  <c r="AA520" i="1"/>
  <c r="AA612" i="1"/>
  <c r="Z520" i="1"/>
  <c r="Z612" i="1" s="1"/>
  <c r="Y520" i="1"/>
  <c r="Y612" i="1" s="1"/>
  <c r="X520" i="1"/>
  <c r="X612" i="1" s="1"/>
  <c r="W520" i="1"/>
  <c r="W612" i="1"/>
  <c r="V520" i="1"/>
  <c r="V612" i="1" s="1"/>
  <c r="U520" i="1"/>
  <c r="U612" i="1" s="1"/>
  <c r="T520" i="1"/>
  <c r="T612" i="1" s="1"/>
  <c r="S520" i="1"/>
  <c r="S612" i="1"/>
  <c r="R520" i="1"/>
  <c r="R612" i="1" s="1"/>
  <c r="Q520" i="1"/>
  <c r="Q612" i="1" s="1"/>
  <c r="P520" i="1"/>
  <c r="P612" i="1" s="1"/>
  <c r="O520" i="1"/>
  <c r="O612" i="1"/>
  <c r="N520" i="1"/>
  <c r="N612" i="1" s="1"/>
  <c r="M520" i="1"/>
  <c r="M612" i="1" s="1"/>
  <c r="L520" i="1"/>
  <c r="L612" i="1" s="1"/>
  <c r="K520" i="1"/>
  <c r="K612" i="1"/>
  <c r="J520" i="1"/>
  <c r="J612" i="1" s="1"/>
  <c r="I520" i="1"/>
  <c r="I612" i="1" s="1"/>
  <c r="H520" i="1"/>
  <c r="H612" i="1" s="1"/>
  <c r="G520" i="1"/>
  <c r="G612" i="1"/>
  <c r="F520" i="1"/>
  <c r="F612" i="1" s="1"/>
  <c r="E520" i="1"/>
  <c r="E612" i="1" s="1"/>
  <c r="D520" i="1"/>
  <c r="D612" i="1" s="1"/>
  <c r="AE472" i="1"/>
  <c r="AE605" i="1"/>
  <c r="AD472" i="1"/>
  <c r="AD605" i="1" s="1"/>
  <c r="AC472" i="1"/>
  <c r="AC605" i="1" s="1"/>
  <c r="AB472" i="1"/>
  <c r="AB605" i="1" s="1"/>
  <c r="AA472" i="1"/>
  <c r="AA605" i="1"/>
  <c r="Z472" i="1"/>
  <c r="Z605" i="1" s="1"/>
  <c r="Y472" i="1"/>
  <c r="Y605" i="1" s="1"/>
  <c r="X472" i="1"/>
  <c r="X605" i="1" s="1"/>
  <c r="W472" i="1"/>
  <c r="W605" i="1"/>
  <c r="V472" i="1"/>
  <c r="V605" i="1" s="1"/>
  <c r="U472" i="1"/>
  <c r="U605" i="1" s="1"/>
  <c r="T472" i="1"/>
  <c r="T605" i="1" s="1"/>
  <c r="S472" i="1"/>
  <c r="S605" i="1"/>
  <c r="R472" i="1"/>
  <c r="R605" i="1" s="1"/>
  <c r="Q472" i="1"/>
  <c r="Q605" i="1" s="1"/>
  <c r="P472" i="1"/>
  <c r="P605" i="1" s="1"/>
  <c r="O472" i="1"/>
  <c r="O605" i="1"/>
  <c r="N472" i="1"/>
  <c r="N605" i="1" s="1"/>
  <c r="M472" i="1"/>
  <c r="M605" i="1" s="1"/>
  <c r="L472" i="1"/>
  <c r="L605" i="1" s="1"/>
  <c r="K472" i="1"/>
  <c r="K605" i="1"/>
  <c r="J472" i="1"/>
  <c r="J605" i="1" s="1"/>
  <c r="I472" i="1"/>
  <c r="I605" i="1" s="1"/>
  <c r="H472" i="1"/>
  <c r="H605" i="1" s="1"/>
  <c r="G472" i="1"/>
  <c r="G605" i="1"/>
  <c r="F472" i="1"/>
  <c r="F605" i="1" s="1"/>
  <c r="E472" i="1"/>
  <c r="E605" i="1" s="1"/>
  <c r="D472" i="1"/>
  <c r="D605" i="1" s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 s="1"/>
  <c r="AC137" i="1"/>
  <c r="AC487" i="1" s="1"/>
  <c r="AB137" i="1"/>
  <c r="AB487" i="1" s="1"/>
  <c r="AA137" i="1"/>
  <c r="AA487" i="1"/>
  <c r="Z137" i="1"/>
  <c r="Z487" i="1" s="1"/>
  <c r="Y137" i="1"/>
  <c r="Y487" i="1" s="1"/>
  <c r="X137" i="1"/>
  <c r="X487" i="1" s="1"/>
  <c r="W137" i="1"/>
  <c r="W487" i="1"/>
  <c r="V137" i="1"/>
  <c r="V487" i="1" s="1"/>
  <c r="U137" i="1"/>
  <c r="U487" i="1" s="1"/>
  <c r="T137" i="1"/>
  <c r="T487" i="1" s="1"/>
  <c r="S137" i="1"/>
  <c r="S487" i="1"/>
  <c r="R137" i="1"/>
  <c r="R487" i="1" s="1"/>
  <c r="Q137" i="1"/>
  <c r="Q487" i="1" s="1"/>
  <c r="P137" i="1"/>
  <c r="P487" i="1" s="1"/>
  <c r="O137" i="1"/>
  <c r="O487" i="1"/>
  <c r="N137" i="1"/>
  <c r="N487" i="1" s="1"/>
  <c r="M137" i="1"/>
  <c r="M487" i="1" s="1"/>
  <c r="L137" i="1"/>
  <c r="L487" i="1" s="1"/>
  <c r="K137" i="1"/>
  <c r="K487" i="1"/>
  <c r="J137" i="1"/>
  <c r="J487" i="1" s="1"/>
  <c r="I137" i="1"/>
  <c r="I487" i="1" s="1"/>
  <c r="H137" i="1"/>
  <c r="H487" i="1" s="1"/>
  <c r="G137" i="1"/>
  <c r="G487" i="1"/>
  <c r="F137" i="1"/>
  <c r="F487" i="1" s="1"/>
  <c r="E137" i="1"/>
  <c r="E487" i="1" s="1"/>
  <c r="D137" i="1"/>
  <c r="D487" i="1" s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D102" i="1" s="1"/>
  <c r="AD466" i="1" s="1"/>
  <c r="AC103" i="1"/>
  <c r="AB103" i="1"/>
  <c r="AA103" i="1"/>
  <c r="AA102" i="1" s="1"/>
  <c r="AA466" i="1" s="1"/>
  <c r="Z103" i="1"/>
  <c r="Z102" i="1" s="1"/>
  <c r="Z466" i="1" s="1"/>
  <c r="Y103" i="1"/>
  <c r="X103" i="1"/>
  <c r="W103" i="1"/>
  <c r="V103" i="1"/>
  <c r="V102" i="1" s="1"/>
  <c r="V466" i="1" s="1"/>
  <c r="U103" i="1"/>
  <c r="T103" i="1"/>
  <c r="S103" i="1"/>
  <c r="S102" i="1" s="1"/>
  <c r="S466" i="1" s="1"/>
  <c r="R103" i="1"/>
  <c r="R102" i="1" s="1"/>
  <c r="R466" i="1" s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AE102" i="1"/>
  <c r="AE466" i="1"/>
  <c r="AC102" i="1"/>
  <c r="AC466" i="1" s="1"/>
  <c r="AB102" i="1"/>
  <c r="AB466" i="1" s="1"/>
  <c r="Y102" i="1"/>
  <c r="Y466" i="1" s="1"/>
  <c r="X102" i="1"/>
  <c r="X466" i="1" s="1"/>
  <c r="W102" i="1"/>
  <c r="W466" i="1"/>
  <c r="U102" i="1"/>
  <c r="U466" i="1" s="1"/>
  <c r="T102" i="1"/>
  <c r="T466" i="1" s="1"/>
  <c r="Q102" i="1"/>
  <c r="Q466" i="1" s="1"/>
  <c r="P102" i="1"/>
  <c r="P466" i="1" s="1"/>
  <c r="O102" i="1"/>
  <c r="O466" i="1" s="1"/>
  <c r="N102" i="1"/>
  <c r="N466" i="1" s="1"/>
  <c r="M102" i="1"/>
  <c r="M466" i="1" s="1"/>
  <c r="L102" i="1"/>
  <c r="L466" i="1" s="1"/>
  <c r="K102" i="1"/>
  <c r="K466" i="1" s="1"/>
  <c r="J102" i="1"/>
  <c r="J466" i="1" s="1"/>
  <c r="I102" i="1"/>
  <c r="I466" i="1" s="1"/>
  <c r="H102" i="1"/>
  <c r="H466" i="1" s="1"/>
  <c r="G102" i="1"/>
  <c r="G466" i="1" s="1"/>
  <c r="F102" i="1"/>
  <c r="F466" i="1" s="1"/>
  <c r="E102" i="1"/>
  <c r="E466" i="1" s="1"/>
  <c r="D102" i="1"/>
  <c r="D466" i="1" s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09" i="1"/>
  <c r="C608" i="1"/>
  <c r="C607" i="1"/>
  <c r="C587" i="1"/>
  <c r="C644" i="1" s="1"/>
  <c r="C572" i="1"/>
  <c r="C568" i="1"/>
  <c r="C629" i="1" s="1"/>
  <c r="C565" i="1"/>
  <c r="C628" i="1" s="1"/>
  <c r="C549" i="1"/>
  <c r="C536" i="1"/>
  <c r="C525" i="1"/>
  <c r="C520" i="1"/>
  <c r="C612" i="1" s="1"/>
  <c r="C487" i="1"/>
  <c r="C472" i="1"/>
  <c r="C605" i="1" s="1"/>
  <c r="C467" i="1"/>
  <c r="C409" i="1"/>
  <c r="C407" i="1" s="1"/>
  <c r="C399" i="1"/>
  <c r="C380" i="1"/>
  <c r="C377" i="1"/>
  <c r="C374" i="1"/>
  <c r="C371" i="1"/>
  <c r="C367" i="1" s="1"/>
  <c r="C368" i="1"/>
  <c r="C364" i="1"/>
  <c r="C355" i="1"/>
  <c r="C350" i="1"/>
  <c r="C341" i="1"/>
  <c r="C328" i="1"/>
  <c r="C315" i="1"/>
  <c r="C301" i="1" s="1"/>
  <c r="C300" i="1" s="1"/>
  <c r="C302" i="1"/>
  <c r="C291" i="1"/>
  <c r="C252" i="1"/>
  <c r="C213" i="1"/>
  <c r="C206" i="1" s="1"/>
  <c r="C192" i="1" s="1"/>
  <c r="C202" i="1"/>
  <c r="C195" i="1"/>
  <c r="C193" i="1"/>
  <c r="C149" i="1"/>
  <c r="C141" i="1"/>
  <c r="C137" i="1"/>
  <c r="C112" i="1"/>
  <c r="C107" i="1"/>
  <c r="C103" i="1"/>
  <c r="C102" i="1" s="1"/>
  <c r="C466" i="1" s="1"/>
  <c r="C94" i="1"/>
  <c r="C75" i="1"/>
  <c r="C70" i="1"/>
  <c r="C69" i="1" s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F31" i="67" s="1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E466" i="5" s="1"/>
  <c r="AD102" i="5"/>
  <c r="AC102" i="5"/>
  <c r="AC466" i="5" s="1"/>
  <c r="AB102" i="5"/>
  <c r="AA102" i="5"/>
  <c r="AA466" i="5" s="1"/>
  <c r="Z102" i="5"/>
  <c r="Y102" i="5"/>
  <c r="X102" i="5"/>
  <c r="W102" i="5"/>
  <c r="W466" i="5" s="1"/>
  <c r="V102" i="5"/>
  <c r="U102" i="5"/>
  <c r="U466" i="5" s="1"/>
  <c r="T102" i="5"/>
  <c r="S102" i="5"/>
  <c r="S466" i="5" s="1"/>
  <c r="R102" i="5"/>
  <c r="Q102" i="5"/>
  <c r="P102" i="5"/>
  <c r="O102" i="5"/>
  <c r="O466" i="5" s="1"/>
  <c r="N102" i="5"/>
  <c r="M102" i="5"/>
  <c r="M466" i="5" s="1"/>
  <c r="L102" i="5"/>
  <c r="K102" i="5"/>
  <c r="K466" i="5" s="1"/>
  <c r="J102" i="5"/>
  <c r="I102" i="5"/>
  <c r="H102" i="5"/>
  <c r="G102" i="5"/>
  <c r="G466" i="5" s="1"/>
  <c r="F102" i="5"/>
  <c r="E102" i="5"/>
  <c r="E466" i="5" s="1"/>
  <c r="D102" i="5"/>
  <c r="U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 s="1"/>
  <c r="AD568" i="5"/>
  <c r="AD629" i="5" s="1"/>
  <c r="AC568" i="5"/>
  <c r="AC629" i="5" s="1"/>
  <c r="AB568" i="5"/>
  <c r="AB629" i="5" s="1"/>
  <c r="AA568" i="5"/>
  <c r="AA629" i="5" s="1"/>
  <c r="Z568" i="5"/>
  <c r="Z629" i="5" s="1"/>
  <c r="Y568" i="5"/>
  <c r="Y629" i="5" s="1"/>
  <c r="X568" i="5"/>
  <c r="X629" i="5" s="1"/>
  <c r="W568" i="5"/>
  <c r="W629" i="5" s="1"/>
  <c r="V568" i="5"/>
  <c r="V629" i="5" s="1"/>
  <c r="U568" i="5"/>
  <c r="U629" i="5" s="1"/>
  <c r="T568" i="5"/>
  <c r="T629" i="5" s="1"/>
  <c r="S568" i="5"/>
  <c r="S629" i="5" s="1"/>
  <c r="R568" i="5"/>
  <c r="R629" i="5" s="1"/>
  <c r="Q568" i="5"/>
  <c r="Q629" i="5" s="1"/>
  <c r="P568" i="5"/>
  <c r="P629" i="5" s="1"/>
  <c r="O568" i="5"/>
  <c r="O629" i="5" s="1"/>
  <c r="N568" i="5"/>
  <c r="N629" i="5" s="1"/>
  <c r="M568" i="5"/>
  <c r="M629" i="5" s="1"/>
  <c r="L568" i="5"/>
  <c r="L629" i="5" s="1"/>
  <c r="K568" i="5"/>
  <c r="K629" i="5" s="1"/>
  <c r="J568" i="5"/>
  <c r="J629" i="5" s="1"/>
  <c r="I568" i="5"/>
  <c r="I629" i="5" s="1"/>
  <c r="H568" i="5"/>
  <c r="H629" i="5" s="1"/>
  <c r="G568" i="5"/>
  <c r="G629" i="5" s="1"/>
  <c r="F568" i="5"/>
  <c r="F629" i="5" s="1"/>
  <c r="E568" i="5"/>
  <c r="E629" i="5" s="1"/>
  <c r="D568" i="5"/>
  <c r="D629" i="5" s="1"/>
  <c r="C568" i="5"/>
  <c r="C629" i="5" s="1"/>
  <c r="AE565" i="5"/>
  <c r="AE628" i="5" s="1"/>
  <c r="AD565" i="5"/>
  <c r="AD628" i="5" s="1"/>
  <c r="AC565" i="5"/>
  <c r="AC628" i="5" s="1"/>
  <c r="AB565" i="5"/>
  <c r="AB628" i="5" s="1"/>
  <c r="AA565" i="5"/>
  <c r="AA628" i="5" s="1"/>
  <c r="Z565" i="5"/>
  <c r="Z628" i="5" s="1"/>
  <c r="Y565" i="5"/>
  <c r="Y628" i="5" s="1"/>
  <c r="X565" i="5"/>
  <c r="X628" i="5" s="1"/>
  <c r="W565" i="5"/>
  <c r="W628" i="5" s="1"/>
  <c r="V565" i="5"/>
  <c r="V628" i="5" s="1"/>
  <c r="U565" i="5"/>
  <c r="U628" i="5" s="1"/>
  <c r="T565" i="5"/>
  <c r="T628" i="5" s="1"/>
  <c r="S565" i="5"/>
  <c r="S628" i="5" s="1"/>
  <c r="R565" i="5"/>
  <c r="R628" i="5" s="1"/>
  <c r="Q565" i="5"/>
  <c r="Q628" i="5" s="1"/>
  <c r="P565" i="5"/>
  <c r="P628" i="5" s="1"/>
  <c r="O565" i="5"/>
  <c r="O628" i="5" s="1"/>
  <c r="N565" i="5"/>
  <c r="N628" i="5" s="1"/>
  <c r="M565" i="5"/>
  <c r="M628" i="5" s="1"/>
  <c r="L565" i="5"/>
  <c r="L628" i="5" s="1"/>
  <c r="K565" i="5"/>
  <c r="K628" i="5" s="1"/>
  <c r="J565" i="5"/>
  <c r="J628" i="5" s="1"/>
  <c r="I565" i="5"/>
  <c r="I628" i="5" s="1"/>
  <c r="H565" i="5"/>
  <c r="H628" i="5" s="1"/>
  <c r="G565" i="5"/>
  <c r="G628" i="5" s="1"/>
  <c r="F565" i="5"/>
  <c r="F628" i="5" s="1"/>
  <c r="E565" i="5"/>
  <c r="E628" i="5" s="1"/>
  <c r="D565" i="5"/>
  <c r="D628" i="5" s="1"/>
  <c r="C565" i="5"/>
  <c r="C628" i="5" s="1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 s="1"/>
  <c r="AD520" i="5"/>
  <c r="AD612" i="5" s="1"/>
  <c r="AC520" i="5"/>
  <c r="AC612" i="5" s="1"/>
  <c r="AB520" i="5"/>
  <c r="AB612" i="5" s="1"/>
  <c r="AA520" i="5"/>
  <c r="AA612" i="5" s="1"/>
  <c r="Z520" i="5"/>
  <c r="Z612" i="5" s="1"/>
  <c r="Y520" i="5"/>
  <c r="Y612" i="5" s="1"/>
  <c r="X520" i="5"/>
  <c r="X612" i="5" s="1"/>
  <c r="W520" i="5"/>
  <c r="W612" i="5" s="1"/>
  <c r="V520" i="5"/>
  <c r="V612" i="5" s="1"/>
  <c r="U520" i="5"/>
  <c r="T520" i="5"/>
  <c r="T612" i="5" s="1"/>
  <c r="S520" i="5"/>
  <c r="S612" i="5" s="1"/>
  <c r="R520" i="5"/>
  <c r="R612" i="5" s="1"/>
  <c r="Q520" i="5"/>
  <c r="Q612" i="5" s="1"/>
  <c r="P520" i="5"/>
  <c r="P612" i="5" s="1"/>
  <c r="O520" i="5"/>
  <c r="O612" i="5" s="1"/>
  <c r="N520" i="5"/>
  <c r="N612" i="5" s="1"/>
  <c r="M520" i="5"/>
  <c r="M612" i="5" s="1"/>
  <c r="L520" i="5"/>
  <c r="L612" i="5" s="1"/>
  <c r="K520" i="5"/>
  <c r="K612" i="5" s="1"/>
  <c r="J520" i="5"/>
  <c r="J612" i="5" s="1"/>
  <c r="I520" i="5"/>
  <c r="I612" i="5" s="1"/>
  <c r="H520" i="5"/>
  <c r="H612" i="5" s="1"/>
  <c r="G520" i="5"/>
  <c r="G612" i="5" s="1"/>
  <c r="F520" i="5"/>
  <c r="F612" i="5" s="1"/>
  <c r="E520" i="5"/>
  <c r="E612" i="5" s="1"/>
  <c r="D520" i="5"/>
  <c r="D612" i="5" s="1"/>
  <c r="C520" i="5"/>
  <c r="C612" i="5" s="1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 s="1"/>
  <c r="AA472" i="5"/>
  <c r="Z472" i="5"/>
  <c r="Z605" i="5"/>
  <c r="Y472" i="5"/>
  <c r="X472" i="5"/>
  <c r="X605" i="5" s="1"/>
  <c r="W472" i="5"/>
  <c r="W605" i="5" s="1"/>
  <c r="V472" i="5"/>
  <c r="V605" i="5"/>
  <c r="U472" i="5"/>
  <c r="T472" i="5"/>
  <c r="T605" i="5" s="1"/>
  <c r="S472" i="5"/>
  <c r="R472" i="5"/>
  <c r="Q472" i="5"/>
  <c r="P472" i="5"/>
  <c r="P605" i="5"/>
  <c r="O472" i="5"/>
  <c r="N472" i="5"/>
  <c r="M472" i="5"/>
  <c r="L472" i="5"/>
  <c r="L605" i="5" s="1"/>
  <c r="K472" i="5"/>
  <c r="K605" i="5" s="1"/>
  <c r="J472" i="5"/>
  <c r="J605" i="5" s="1"/>
  <c r="I472" i="5"/>
  <c r="H472" i="5"/>
  <c r="H605" i="5"/>
  <c r="G472" i="5"/>
  <c r="F472" i="5"/>
  <c r="F605" i="5" s="1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7" i="5" s="1"/>
  <c r="C364" i="5"/>
  <c r="C355" i="5"/>
  <c r="C350" i="5"/>
  <c r="C341" i="5"/>
  <c r="C328" i="5"/>
  <c r="C315" i="5"/>
  <c r="C302" i="5"/>
  <c r="C301" i="5" s="1"/>
  <c r="C300" i="5" s="1"/>
  <c r="C291" i="5"/>
  <c r="C279" i="5"/>
  <c r="C277" i="5" s="1"/>
  <c r="C272" i="5"/>
  <c r="C270" i="5" s="1"/>
  <c r="C269" i="5" s="1"/>
  <c r="C257" i="5" s="1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Y466" i="5"/>
  <c r="Q466" i="5"/>
  <c r="I466" i="5"/>
  <c r="C103" i="5"/>
  <c r="C102" i="5"/>
  <c r="C466" i="5" s="1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T240" i="2" s="1"/>
  <c r="T216" i="2" s="1"/>
  <c r="S244" i="2"/>
  <c r="R244" i="2"/>
  <c r="Q244" i="2"/>
  <c r="P244" i="2"/>
  <c r="O244" i="2"/>
  <c r="N244" i="2"/>
  <c r="M244" i="2"/>
  <c r="L244" i="2"/>
  <c r="K244" i="2"/>
  <c r="J244" i="2"/>
  <c r="I244" i="2"/>
  <c r="H244" i="2"/>
  <c r="H240" i="2" s="1"/>
  <c r="H216" i="2" s="1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S240" i="2"/>
  <c r="R240" i="2"/>
  <c r="Q240" i="2"/>
  <c r="P240" i="2"/>
  <c r="O240" i="2"/>
  <c r="N240" i="2"/>
  <c r="M240" i="2"/>
  <c r="L240" i="2"/>
  <c r="K240" i="2"/>
  <c r="J240" i="2"/>
  <c r="I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S216" i="2"/>
  <c r="R216" i="2"/>
  <c r="Q216" i="2"/>
  <c r="P216" i="2"/>
  <c r="O216" i="2"/>
  <c r="N216" i="2"/>
  <c r="M216" i="2"/>
  <c r="L216" i="2"/>
  <c r="K216" i="2"/>
  <c r="J216" i="2"/>
  <c r="I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 s="1"/>
  <c r="AB182" i="2" s="1"/>
  <c r="AA182" i="2" s="1"/>
  <c r="Z182" i="2" s="1"/>
  <c r="Y182" i="2" s="1"/>
  <c r="X182" i="2" s="1"/>
  <c r="W182" i="2" s="1"/>
  <c r="V182" i="2" s="1"/>
  <c r="U182" i="2" s="1"/>
  <c r="T182" i="2" s="1"/>
  <c r="S182" i="2" s="1"/>
  <c r="R182" i="2" s="1"/>
  <c r="Q182" i="2" s="1"/>
  <c r="P182" i="2" s="1"/>
  <c r="O182" i="2" s="1"/>
  <c r="N182" i="2" s="1"/>
  <c r="M182" i="2" s="1"/>
  <c r="L182" i="2" s="1"/>
  <c r="K182" i="2" s="1"/>
  <c r="J182" i="2" s="1"/>
  <c r="I182" i="2" s="1"/>
  <c r="H182" i="2" s="1"/>
  <c r="G182" i="2" s="1"/>
  <c r="F182" i="2" s="1"/>
  <c r="E182" i="2" s="1"/>
  <c r="D182" i="2" s="1"/>
  <c r="C182" i="2" s="1"/>
  <c r="AE178" i="2"/>
  <c r="AD178" i="2"/>
  <c r="AC178" i="2" s="1"/>
  <c r="AB178" i="2" s="1"/>
  <c r="AA178" i="2" s="1"/>
  <c r="Z178" i="2" s="1"/>
  <c r="Y178" i="2" s="1"/>
  <c r="X178" i="2" s="1"/>
  <c r="W178" i="2" s="1"/>
  <c r="V178" i="2" s="1"/>
  <c r="U178" i="2" s="1"/>
  <c r="T178" i="2" s="1"/>
  <c r="S178" i="2" s="1"/>
  <c r="R178" i="2" s="1"/>
  <c r="Q178" i="2" s="1"/>
  <c r="P178" i="2" s="1"/>
  <c r="O178" i="2" s="1"/>
  <c r="N178" i="2" s="1"/>
  <c r="M178" i="2" s="1"/>
  <c r="L178" i="2" s="1"/>
  <c r="K178" i="2" s="1"/>
  <c r="J178" i="2" s="1"/>
  <c r="I178" i="2" s="1"/>
  <c r="H178" i="2" s="1"/>
  <c r="G178" i="2" s="1"/>
  <c r="F178" i="2" s="1"/>
  <c r="E178" i="2" s="1"/>
  <c r="D178" i="2" s="1"/>
  <c r="C178" i="2" s="1"/>
  <c r="AE174" i="2"/>
  <c r="AD174" i="2"/>
  <c r="AC174" i="2" s="1"/>
  <c r="AB174" i="2" s="1"/>
  <c r="AA174" i="2" s="1"/>
  <c r="Z174" i="2" s="1"/>
  <c r="Y174" i="2" s="1"/>
  <c r="X174" i="2" s="1"/>
  <c r="W174" i="2" s="1"/>
  <c r="V174" i="2" s="1"/>
  <c r="U174" i="2" s="1"/>
  <c r="T174" i="2" s="1"/>
  <c r="S174" i="2" s="1"/>
  <c r="R174" i="2" s="1"/>
  <c r="Q174" i="2" s="1"/>
  <c r="P174" i="2" s="1"/>
  <c r="O174" i="2" s="1"/>
  <c r="N174" i="2" s="1"/>
  <c r="M174" i="2" s="1"/>
  <c r="L174" i="2" s="1"/>
  <c r="K174" i="2" s="1"/>
  <c r="J174" i="2" s="1"/>
  <c r="I174" i="2" s="1"/>
  <c r="H174" i="2" s="1"/>
  <c r="G174" i="2" s="1"/>
  <c r="F174" i="2" s="1"/>
  <c r="E174" i="2" s="1"/>
  <c r="D174" i="2" s="1"/>
  <c r="AE173" i="2"/>
  <c r="AD173" i="2"/>
  <c r="AC173" i="2" s="1"/>
  <c r="AB173" i="2" s="1"/>
  <c r="AA173" i="2" s="1"/>
  <c r="Z173" i="2" s="1"/>
  <c r="Y173" i="2" s="1"/>
  <c r="X173" i="2" s="1"/>
  <c r="W173" i="2" s="1"/>
  <c r="V173" i="2" s="1"/>
  <c r="U173" i="2" s="1"/>
  <c r="T173" i="2" s="1"/>
  <c r="S173" i="2" s="1"/>
  <c r="R173" i="2" s="1"/>
  <c r="Q173" i="2" s="1"/>
  <c r="P173" i="2" s="1"/>
  <c r="O173" i="2" s="1"/>
  <c r="N173" i="2" s="1"/>
  <c r="M173" i="2" s="1"/>
  <c r="L173" i="2" s="1"/>
  <c r="K173" i="2" s="1"/>
  <c r="J173" i="2" s="1"/>
  <c r="I173" i="2" s="1"/>
  <c r="H173" i="2" s="1"/>
  <c r="G173" i="2" s="1"/>
  <c r="F173" i="2" s="1"/>
  <c r="E173" i="2" s="1"/>
  <c r="D173" i="2" s="1"/>
  <c r="C173" i="2" s="1"/>
  <c r="AE161" i="2"/>
  <c r="AD161" i="2"/>
  <c r="AC161" i="2" s="1"/>
  <c r="AB161" i="2"/>
  <c r="AA161" i="2" s="1"/>
  <c r="Z161" i="2" s="1"/>
  <c r="Y161" i="2" s="1"/>
  <c r="X161" i="2" s="1"/>
  <c r="W161" i="2" s="1"/>
  <c r="V161" i="2" s="1"/>
  <c r="U161" i="2" s="1"/>
  <c r="T161" i="2" s="1"/>
  <c r="S161" i="2" s="1"/>
  <c r="R161" i="2" s="1"/>
  <c r="Q161" i="2" s="1"/>
  <c r="P161" i="2" s="1"/>
  <c r="O161" i="2" s="1"/>
  <c r="N161" i="2" s="1"/>
  <c r="M161" i="2" s="1"/>
  <c r="L161" i="2" s="1"/>
  <c r="K161" i="2" s="1"/>
  <c r="J161" i="2" s="1"/>
  <c r="I161" i="2" s="1"/>
  <c r="H161" i="2" s="1"/>
  <c r="G161" i="2" s="1"/>
  <c r="F161" i="2" s="1"/>
  <c r="E161" i="2" s="1"/>
  <c r="D161" i="2" s="1"/>
  <c r="C161" i="2" s="1"/>
  <c r="AE160" i="2"/>
  <c r="AD160" i="2"/>
  <c r="AC160" i="2" s="1"/>
  <c r="AB160" i="2" s="1"/>
  <c r="AA160" i="2" s="1"/>
  <c r="Z160" i="2" s="1"/>
  <c r="Y160" i="2" s="1"/>
  <c r="X160" i="2" s="1"/>
  <c r="W160" i="2" s="1"/>
  <c r="V160" i="2" s="1"/>
  <c r="U160" i="2" s="1"/>
  <c r="T160" i="2" s="1"/>
  <c r="S160" i="2" s="1"/>
  <c r="R160" i="2" s="1"/>
  <c r="Q160" i="2" s="1"/>
  <c r="P160" i="2" s="1"/>
  <c r="O160" i="2" s="1"/>
  <c r="N160" i="2" s="1"/>
  <c r="M160" i="2" s="1"/>
  <c r="L160" i="2" s="1"/>
  <c r="K160" i="2" s="1"/>
  <c r="J160" i="2" s="1"/>
  <c r="I160" i="2" s="1"/>
  <c r="H160" i="2" s="1"/>
  <c r="G160" i="2" s="1"/>
  <c r="F160" i="2" s="1"/>
  <c r="E160" i="2" s="1"/>
  <c r="D160" i="2" s="1"/>
  <c r="C160" i="2" s="1"/>
  <c r="C426" i="2"/>
  <c r="C611" i="2"/>
  <c r="C609" i="2"/>
  <c r="C545" i="2"/>
  <c r="C541" i="2"/>
  <c r="C536" i="2"/>
  <c r="C530" i="2"/>
  <c r="C525" i="2"/>
  <c r="C520" i="2"/>
  <c r="C612" i="2" s="1"/>
  <c r="C279" i="2"/>
  <c r="C277" i="2" s="1"/>
  <c r="C272" i="2"/>
  <c r="C270" i="2" s="1"/>
  <c r="C269" i="2" s="1"/>
  <c r="C260" i="2"/>
  <c r="C258" i="2" s="1"/>
  <c r="C252" i="2"/>
  <c r="C244" i="2"/>
  <c r="C240" i="2"/>
  <c r="C237" i="2"/>
  <c r="C230" i="2"/>
  <c r="C226" i="2"/>
  <c r="C219" i="2"/>
  <c r="C217" i="2" s="1"/>
  <c r="C216" i="2"/>
  <c r="C213" i="2"/>
  <c r="C206" i="2"/>
  <c r="C202" i="2"/>
  <c r="C195" i="2"/>
  <c r="C193" i="2" s="1"/>
  <c r="C607" i="41"/>
  <c r="C67" i="41"/>
  <c r="C257" i="40"/>
  <c r="H657" i="39"/>
  <c r="H28" i="44" s="1"/>
  <c r="H27" i="44" s="1"/>
  <c r="X657" i="39"/>
  <c r="X28" i="44" s="1"/>
  <c r="X27" i="44" s="1"/>
  <c r="C605" i="5"/>
  <c r="G605" i="5"/>
  <c r="O605" i="5"/>
  <c r="S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92" i="2"/>
  <c r="C187" i="2"/>
  <c r="C174" i="2"/>
  <c r="C107" i="44"/>
  <c r="C87" i="44"/>
  <c r="C117" i="71" l="1"/>
  <c r="D58" i="72"/>
  <c r="D117" i="71" s="1"/>
  <c r="D45" i="72"/>
  <c r="D104" i="71" s="1"/>
  <c r="C104" i="71"/>
  <c r="D63" i="72"/>
  <c r="D122" i="71" s="1"/>
  <c r="C122" i="71"/>
  <c r="D61" i="72"/>
  <c r="D120" i="71" s="1"/>
  <c r="C120" i="71"/>
  <c r="C109" i="71"/>
  <c r="D50" i="72"/>
  <c r="D109" i="71" s="1"/>
  <c r="C86" i="71"/>
  <c r="D11" i="72"/>
  <c r="D86" i="71" s="1"/>
  <c r="C85" i="71"/>
  <c r="D10" i="72"/>
  <c r="D85" i="71" s="1"/>
  <c r="D26" i="72"/>
  <c r="D39" i="71" s="1"/>
  <c r="C39" i="71"/>
  <c r="C88" i="71"/>
  <c r="D13" i="72"/>
  <c r="D88" i="71" s="1"/>
  <c r="D25" i="72"/>
  <c r="D5" i="71" s="1"/>
  <c r="C5" i="71"/>
  <c r="C93" i="71"/>
  <c r="D20" i="72"/>
  <c r="D93" i="71" s="1"/>
  <c r="X571" i="65"/>
  <c r="X630" i="65" s="1"/>
  <c r="D55" i="72"/>
  <c r="D114" i="71" s="1"/>
  <c r="C114" i="71"/>
  <c r="C113" i="71"/>
  <c r="D54" i="72"/>
  <c r="D113" i="71" s="1"/>
  <c r="D34" i="72"/>
  <c r="D16" i="71" s="1"/>
  <c r="C16" i="71"/>
  <c r="C58" i="71"/>
  <c r="D36" i="72"/>
  <c r="D58" i="71" s="1"/>
  <c r="D9" i="72"/>
  <c r="D84" i="71" s="1"/>
  <c r="C84" i="71"/>
  <c r="C17" i="71"/>
  <c r="D32" i="72"/>
  <c r="D17" i="71" s="1"/>
  <c r="D22" i="72"/>
  <c r="D8" i="71" s="1"/>
  <c r="C8" i="71"/>
  <c r="C90" i="71"/>
  <c r="D16" i="72"/>
  <c r="D90" i="71" s="1"/>
  <c r="D62" i="72"/>
  <c r="D121" i="71" s="1"/>
  <c r="C121" i="71"/>
  <c r="D53" i="72"/>
  <c r="D112" i="71" s="1"/>
  <c r="C112" i="71"/>
  <c r="D64" i="72"/>
  <c r="D123" i="71" s="1"/>
  <c r="C123" i="71"/>
  <c r="D59" i="72"/>
  <c r="D118" i="71" s="1"/>
  <c r="C118" i="71"/>
  <c r="C106" i="71"/>
  <c r="D47" i="72"/>
  <c r="D106" i="71" s="1"/>
  <c r="D38" i="72"/>
  <c r="D98" i="71" s="1"/>
  <c r="C98" i="71"/>
  <c r="C110" i="71"/>
  <c r="D51" i="72"/>
  <c r="D110" i="71" s="1"/>
  <c r="C103" i="71"/>
  <c r="D44" i="72"/>
  <c r="D103" i="71" s="1"/>
  <c r="C15" i="71"/>
  <c r="D29" i="72"/>
  <c r="D15" i="71" s="1"/>
  <c r="D19" i="72"/>
  <c r="D92" i="71" s="1"/>
  <c r="C92" i="71"/>
  <c r="D37" i="72"/>
  <c r="D20" i="71" s="1"/>
  <c r="C20" i="71"/>
  <c r="D18" i="72"/>
  <c r="D91" i="71" s="1"/>
  <c r="C91" i="71"/>
  <c r="C99" i="71"/>
  <c r="D40" i="72"/>
  <c r="D99" i="71" s="1"/>
  <c r="C97" i="71"/>
  <c r="D35" i="72"/>
  <c r="D97" i="71" s="1"/>
  <c r="D30" i="72"/>
  <c r="D22" i="71" s="1"/>
  <c r="C22" i="71"/>
  <c r="D21" i="72"/>
  <c r="D11" i="71" s="1"/>
  <c r="C11" i="71"/>
  <c r="D12" i="72"/>
  <c r="D87" i="71" s="1"/>
  <c r="C87" i="71"/>
  <c r="D42" i="72"/>
  <c r="D101" i="71" s="1"/>
  <c r="C101" i="71"/>
  <c r="C102" i="71"/>
  <c r="D43" i="72"/>
  <c r="D102" i="71" s="1"/>
  <c r="D46" i="72"/>
  <c r="D105" i="71" s="1"/>
  <c r="C105" i="71"/>
  <c r="D39" i="72"/>
  <c r="D53" i="71" s="1"/>
  <c r="C53" i="71"/>
  <c r="C100" i="71"/>
  <c r="D41" i="72"/>
  <c r="D100" i="71" s="1"/>
  <c r="C96" i="71"/>
  <c r="D31" i="72"/>
  <c r="D96" i="71" s="1"/>
  <c r="C89" i="71"/>
  <c r="D15" i="72"/>
  <c r="D89" i="71" s="1"/>
  <c r="C12" i="71"/>
  <c r="D33" i="72"/>
  <c r="D12" i="71" s="1"/>
  <c r="D28" i="72"/>
  <c r="D95" i="71" s="1"/>
  <c r="C95" i="71"/>
  <c r="D14" i="72"/>
  <c r="D70" i="71" s="1"/>
  <c r="C70" i="71"/>
  <c r="C3" i="71"/>
  <c r="D17" i="72"/>
  <c r="D3" i="71" s="1"/>
  <c r="C7" i="39"/>
  <c r="C80" i="39"/>
  <c r="C67" i="39"/>
  <c r="C257" i="39"/>
  <c r="C191" i="39" s="1"/>
  <c r="C299" i="39"/>
  <c r="C298" i="39" s="1"/>
  <c r="C297" i="39" s="1"/>
  <c r="C257" i="2"/>
  <c r="C456" i="39"/>
  <c r="G7" i="40"/>
  <c r="G5" i="40" s="1"/>
  <c r="O7" i="40"/>
  <c r="O5" i="40" s="1"/>
  <c r="W7" i="40"/>
  <c r="W5" i="40" s="1"/>
  <c r="C7" i="41"/>
  <c r="C192" i="40"/>
  <c r="C191" i="40" s="1"/>
  <c r="C216" i="40"/>
  <c r="C456" i="40"/>
  <c r="K7" i="40"/>
  <c r="K5" i="40" s="1"/>
  <c r="S7" i="40"/>
  <c r="S5" i="40" s="1"/>
  <c r="AA7" i="40"/>
  <c r="AA5" i="40" s="1"/>
  <c r="F27" i="44"/>
  <c r="U27" i="44"/>
  <c r="P67" i="44"/>
  <c r="R67" i="44"/>
  <c r="T67" i="44"/>
  <c r="V67" i="44"/>
  <c r="Q87" i="44"/>
  <c r="Y87" i="44"/>
  <c r="AA87" i="44"/>
  <c r="AE87" i="44"/>
  <c r="L67" i="44"/>
  <c r="G107" i="44"/>
  <c r="K107" i="44"/>
  <c r="O107" i="44"/>
  <c r="S107" i="44"/>
  <c r="W107" i="44"/>
  <c r="AA107" i="44"/>
  <c r="AE107" i="44"/>
  <c r="C102" i="41"/>
  <c r="C269" i="41"/>
  <c r="C257" i="41" s="1"/>
  <c r="C191" i="41" s="1"/>
  <c r="S191" i="65"/>
  <c r="Q425" i="65"/>
  <c r="S568" i="65"/>
  <c r="S629" i="65" s="1"/>
  <c r="AA391" i="65"/>
  <c r="V559" i="65"/>
  <c r="V626" i="65" s="1"/>
  <c r="W35" i="65"/>
  <c r="G35" i="65"/>
  <c r="AC35" i="65"/>
  <c r="M35" i="65"/>
  <c r="D425" i="65"/>
  <c r="AA191" i="65"/>
  <c r="G69" i="65"/>
  <c r="G68" i="65" s="1"/>
  <c r="X69" i="65"/>
  <c r="X68" i="65" s="1"/>
  <c r="R31" i="65"/>
  <c r="R460" i="65" s="1"/>
  <c r="O565" i="65"/>
  <c r="O628" i="65" s="1"/>
  <c r="K383" i="65"/>
  <c r="O407" i="65"/>
  <c r="K559" i="65"/>
  <c r="K626" i="65" s="1"/>
  <c r="R565" i="65"/>
  <c r="R628" i="65" s="1"/>
  <c r="F559" i="65"/>
  <c r="F626" i="65" s="1"/>
  <c r="Z383" i="65"/>
  <c r="T559" i="65"/>
  <c r="T626" i="65" s="1"/>
  <c r="W415" i="65"/>
  <c r="O568" i="65"/>
  <c r="O629" i="65" s="1"/>
  <c r="AA399" i="65"/>
  <c r="O399" i="65"/>
  <c r="AE391" i="65"/>
  <c r="G383" i="65"/>
  <c r="W571" i="65"/>
  <c r="W630" i="65" s="1"/>
  <c r="S407" i="65"/>
  <c r="AA565" i="65"/>
  <c r="AA628" i="65" s="1"/>
  <c r="C571" i="65"/>
  <c r="C630" i="65" s="1"/>
  <c r="O562" i="65"/>
  <c r="O627" i="65" s="1"/>
  <c r="C415" i="65"/>
  <c r="S367" i="65"/>
  <c r="S558" i="65" s="1"/>
  <c r="G391" i="65"/>
  <c r="R391" i="65"/>
  <c r="X8" i="70"/>
  <c r="X8" i="68"/>
  <c r="H8" i="70"/>
  <c r="H8" i="68"/>
  <c r="U9" i="70"/>
  <c r="U9" i="68"/>
  <c r="U99" i="68" s="1"/>
  <c r="E9" i="70"/>
  <c r="E9" i="68"/>
  <c r="E99" i="68" s="1"/>
  <c r="S23" i="70"/>
  <c r="S23" i="68"/>
  <c r="AB20" i="70"/>
  <c r="AB20" i="68"/>
  <c r="L20" i="70"/>
  <c r="L20" i="68"/>
  <c r="W22" i="70"/>
  <c r="W22" i="68"/>
  <c r="G22" i="70"/>
  <c r="G22" i="68"/>
  <c r="S8" i="70"/>
  <c r="S8" i="68"/>
  <c r="AF9" i="70"/>
  <c r="AF9" i="68"/>
  <c r="AF99" i="68" s="1"/>
  <c r="P9" i="70"/>
  <c r="P9" i="68"/>
  <c r="P99" i="68" s="1"/>
  <c r="AD23" i="70"/>
  <c r="AD23" i="68"/>
  <c r="N23" i="70"/>
  <c r="N23" i="68"/>
  <c r="S20" i="70"/>
  <c r="S20" i="68"/>
  <c r="Z22" i="70"/>
  <c r="Z22" i="68"/>
  <c r="J22" i="70"/>
  <c r="J22" i="68"/>
  <c r="Z8" i="70"/>
  <c r="Z8" i="68"/>
  <c r="J8" i="70"/>
  <c r="J8" i="68"/>
  <c r="W9" i="70"/>
  <c r="W9" i="68"/>
  <c r="W99" i="68" s="1"/>
  <c r="G9" i="70"/>
  <c r="G9" i="68"/>
  <c r="G99" i="68" s="1"/>
  <c r="Q23" i="70"/>
  <c r="Q23" i="68"/>
  <c r="Z20" i="70"/>
  <c r="Z20" i="68"/>
  <c r="J20" i="70"/>
  <c r="J20" i="68"/>
  <c r="AC22" i="70"/>
  <c r="AC22" i="68"/>
  <c r="M22" i="70"/>
  <c r="M22" i="68"/>
  <c r="AC8" i="70"/>
  <c r="AC8" i="68"/>
  <c r="M8" i="70"/>
  <c r="M8" i="68"/>
  <c r="Z9" i="70"/>
  <c r="Z9" i="68"/>
  <c r="Z99" i="68" s="1"/>
  <c r="J9" i="70"/>
  <c r="J9" i="68"/>
  <c r="J99" i="68" s="1"/>
  <c r="X23" i="70"/>
  <c r="X23" i="68"/>
  <c r="H23" i="70"/>
  <c r="H23" i="68"/>
  <c r="AC20" i="70"/>
  <c r="AC20" i="68"/>
  <c r="M20" i="70"/>
  <c r="M20" i="68"/>
  <c r="X22" i="70"/>
  <c r="X22" i="68"/>
  <c r="H22" i="70"/>
  <c r="H22" i="68"/>
  <c r="T8" i="70"/>
  <c r="T8" i="68"/>
  <c r="D8" i="70"/>
  <c r="D8" i="68"/>
  <c r="Q9" i="70"/>
  <c r="Q9" i="68"/>
  <c r="Q99" i="68" s="1"/>
  <c r="AE23" i="70"/>
  <c r="AE23" i="68"/>
  <c r="O23" i="70"/>
  <c r="O23" i="68"/>
  <c r="X20" i="70"/>
  <c r="X20" i="68"/>
  <c r="H20" i="70"/>
  <c r="H20" i="68"/>
  <c r="S22" i="70"/>
  <c r="S22" i="68"/>
  <c r="AE8" i="68"/>
  <c r="AE8" i="70"/>
  <c r="O8" i="70"/>
  <c r="O8" i="68"/>
  <c r="AB9" i="70"/>
  <c r="AB9" i="68"/>
  <c r="AB99" i="68" s="1"/>
  <c r="L9" i="70"/>
  <c r="L9" i="68"/>
  <c r="L99" i="68" s="1"/>
  <c r="Z23" i="70"/>
  <c r="Z23" i="68"/>
  <c r="J23" i="70"/>
  <c r="J23" i="68"/>
  <c r="AE20" i="70"/>
  <c r="AE20" i="68"/>
  <c r="O20" i="70"/>
  <c r="O20" i="68"/>
  <c r="V22" i="70"/>
  <c r="V22" i="68"/>
  <c r="F22" i="70"/>
  <c r="F22" i="68"/>
  <c r="V8" i="70"/>
  <c r="V8" i="68"/>
  <c r="F8" i="70"/>
  <c r="F8" i="68"/>
  <c r="S9" i="70"/>
  <c r="S9" i="68"/>
  <c r="S99" i="68" s="1"/>
  <c r="AC23" i="70"/>
  <c r="AC23" i="68"/>
  <c r="M23" i="70"/>
  <c r="M23" i="68"/>
  <c r="V20" i="70"/>
  <c r="V20" i="68"/>
  <c r="F20" i="70"/>
  <c r="F20" i="68"/>
  <c r="Y22" i="70"/>
  <c r="Y22" i="68"/>
  <c r="I22" i="70"/>
  <c r="I22" i="68"/>
  <c r="Y8" i="70"/>
  <c r="Y8" i="68"/>
  <c r="I8" i="70"/>
  <c r="I8" i="68"/>
  <c r="V9" i="70"/>
  <c r="V9" i="68"/>
  <c r="V99" i="68" s="1"/>
  <c r="F9" i="70"/>
  <c r="F9" i="68"/>
  <c r="F99" i="68" s="1"/>
  <c r="T23" i="70"/>
  <c r="T23" i="68"/>
  <c r="D23" i="70"/>
  <c r="D23" i="68"/>
  <c r="Y20" i="70"/>
  <c r="Y20" i="68"/>
  <c r="I20" i="70"/>
  <c r="I20" i="68"/>
  <c r="T22" i="70"/>
  <c r="T22" i="68"/>
  <c r="D22" i="70"/>
  <c r="D22" i="68"/>
  <c r="AF8" i="70"/>
  <c r="AF8" i="68"/>
  <c r="P8" i="70"/>
  <c r="P8" i="68"/>
  <c r="AC9" i="70"/>
  <c r="AC9" i="68"/>
  <c r="AC99" i="68" s="1"/>
  <c r="M9" i="70"/>
  <c r="M9" i="68"/>
  <c r="M99" i="68" s="1"/>
  <c r="AA23" i="70"/>
  <c r="AA23" i="68"/>
  <c r="K23" i="70"/>
  <c r="K23" i="68"/>
  <c r="T20" i="70"/>
  <c r="T20" i="68"/>
  <c r="D20" i="70"/>
  <c r="D20" i="68"/>
  <c r="AE22" i="70"/>
  <c r="AE22" i="68"/>
  <c r="O22" i="70"/>
  <c r="O22" i="68"/>
  <c r="AA8" i="68"/>
  <c r="AA8" i="70"/>
  <c r="K8" i="70"/>
  <c r="K8" i="68"/>
  <c r="X9" i="70"/>
  <c r="X9" i="68"/>
  <c r="X99" i="68" s="1"/>
  <c r="H9" i="70"/>
  <c r="H9" i="68"/>
  <c r="H99" i="68" s="1"/>
  <c r="V23" i="70"/>
  <c r="V23" i="68"/>
  <c r="F23" i="70"/>
  <c r="F23" i="68"/>
  <c r="AA20" i="70"/>
  <c r="AA20" i="68"/>
  <c r="K20" i="70"/>
  <c r="K20" i="68"/>
  <c r="R22" i="70"/>
  <c r="R22" i="68"/>
  <c r="R8" i="70"/>
  <c r="R8" i="68"/>
  <c r="AE9" i="70"/>
  <c r="AE9" i="68"/>
  <c r="AE99" i="68" s="1"/>
  <c r="O9" i="70"/>
  <c r="O9" i="68"/>
  <c r="O99" i="68" s="1"/>
  <c r="Y23" i="70"/>
  <c r="Y23" i="68"/>
  <c r="I23" i="70"/>
  <c r="I23" i="68"/>
  <c r="R20" i="70"/>
  <c r="R20" i="68"/>
  <c r="U22" i="70"/>
  <c r="U22" i="68"/>
  <c r="E22" i="70"/>
  <c r="E22" i="68"/>
  <c r="U8" i="70"/>
  <c r="U8" i="68"/>
  <c r="E8" i="70"/>
  <c r="E8" i="68"/>
  <c r="R9" i="70"/>
  <c r="R9" i="68"/>
  <c r="R99" i="68" s="1"/>
  <c r="AF23" i="70"/>
  <c r="AF23" i="68"/>
  <c r="P23" i="70"/>
  <c r="P23" i="68"/>
  <c r="U20" i="70"/>
  <c r="U20" i="68"/>
  <c r="E20" i="70"/>
  <c r="E20" i="68"/>
  <c r="AF22" i="70"/>
  <c r="AF22" i="68"/>
  <c r="P22" i="70"/>
  <c r="P22" i="68"/>
  <c r="AB8" i="70"/>
  <c r="AB8" i="68"/>
  <c r="L8" i="70"/>
  <c r="L8" i="68"/>
  <c r="Y9" i="70"/>
  <c r="Y9" i="68"/>
  <c r="Y99" i="68" s="1"/>
  <c r="I9" i="70"/>
  <c r="I9" i="68"/>
  <c r="I99" i="68" s="1"/>
  <c r="W23" i="70"/>
  <c r="W23" i="68"/>
  <c r="G23" i="70"/>
  <c r="G23" i="68"/>
  <c r="AF20" i="70"/>
  <c r="AF20" i="68"/>
  <c r="P20" i="70"/>
  <c r="P20" i="68"/>
  <c r="AA22" i="70"/>
  <c r="AA22" i="68"/>
  <c r="K22" i="70"/>
  <c r="K22" i="68"/>
  <c r="W8" i="70"/>
  <c r="W8" i="68"/>
  <c r="G8" i="70"/>
  <c r="G8" i="68"/>
  <c r="T9" i="70"/>
  <c r="T9" i="68"/>
  <c r="T99" i="68" s="1"/>
  <c r="D9" i="70"/>
  <c r="D9" i="68"/>
  <c r="D99" i="68" s="1"/>
  <c r="R23" i="70"/>
  <c r="R23" i="68"/>
  <c r="W20" i="70"/>
  <c r="W20" i="68"/>
  <c r="G20" i="70"/>
  <c r="G20" i="68"/>
  <c r="AD22" i="70"/>
  <c r="AD22" i="68"/>
  <c r="N22" i="70"/>
  <c r="N22" i="68"/>
  <c r="AD8" i="70"/>
  <c r="AD8" i="68"/>
  <c r="N8" i="70"/>
  <c r="N8" i="68"/>
  <c r="AA9" i="70"/>
  <c r="AA9" i="68"/>
  <c r="AA99" i="68" s="1"/>
  <c r="K9" i="70"/>
  <c r="K9" i="68"/>
  <c r="K99" i="68" s="1"/>
  <c r="U23" i="70"/>
  <c r="U23" i="68"/>
  <c r="E23" i="70"/>
  <c r="E23" i="68"/>
  <c r="AD20" i="70"/>
  <c r="AD20" i="68"/>
  <c r="N20" i="70"/>
  <c r="N20" i="68"/>
  <c r="Q22" i="70"/>
  <c r="Q22" i="68"/>
  <c r="Q8" i="70"/>
  <c r="Q8" i="68"/>
  <c r="AD9" i="68"/>
  <c r="AD99" i="68" s="1"/>
  <c r="AD9" i="70"/>
  <c r="N9" i="70"/>
  <c r="N9" i="68"/>
  <c r="N99" i="68" s="1"/>
  <c r="AB23" i="70"/>
  <c r="AB23" i="68"/>
  <c r="L23" i="70"/>
  <c r="L23" i="68"/>
  <c r="Q20" i="70"/>
  <c r="Q20" i="68"/>
  <c r="AB22" i="70"/>
  <c r="AB22" i="68"/>
  <c r="L22" i="70"/>
  <c r="L22" i="68"/>
  <c r="AA415" i="65"/>
  <c r="P571" i="65"/>
  <c r="P630" i="65" s="1"/>
  <c r="AA571" i="65"/>
  <c r="AA630" i="65" s="1"/>
  <c r="C367" i="65"/>
  <c r="C558" i="65" s="1"/>
  <c r="Y349" i="65"/>
  <c r="L568" i="65"/>
  <c r="L629" i="65" s="1"/>
  <c r="S415" i="65"/>
  <c r="AA407" i="65"/>
  <c r="AE562" i="65"/>
  <c r="AE627" i="65" s="1"/>
  <c r="S391" i="65"/>
  <c r="AD399" i="65"/>
  <c r="E349" i="65"/>
  <c r="S571" i="65"/>
  <c r="S630" i="65" s="1"/>
  <c r="AA568" i="65"/>
  <c r="AA629" i="65" s="1"/>
  <c r="N562" i="65"/>
  <c r="N627" i="65" s="1"/>
  <c r="D383" i="65"/>
  <c r="AA301" i="65"/>
  <c r="AA300" i="65" s="1"/>
  <c r="AE407" i="65"/>
  <c r="W407" i="65"/>
  <c r="AA562" i="65"/>
  <c r="AA627" i="65" s="1"/>
  <c r="G559" i="65"/>
  <c r="G626" i="65" s="1"/>
  <c r="J383" i="65"/>
  <c r="D559" i="65"/>
  <c r="D626" i="65" s="1"/>
  <c r="C383" i="65"/>
  <c r="G301" i="65"/>
  <c r="G300" i="65" s="1"/>
  <c r="L415" i="65"/>
  <c r="G407" i="65"/>
  <c r="T568" i="65"/>
  <c r="T629" i="65" s="1"/>
  <c r="O571" i="65"/>
  <c r="O630" i="65" s="1"/>
  <c r="X568" i="65"/>
  <c r="X629" i="65" s="1"/>
  <c r="H407" i="65"/>
  <c r="Z399" i="65"/>
  <c r="P415" i="65"/>
  <c r="H568" i="65"/>
  <c r="H629" i="65" s="1"/>
  <c r="J562" i="65"/>
  <c r="J627" i="65" s="1"/>
  <c r="W367" i="65"/>
  <c r="W558" i="65" s="1"/>
  <c r="X407" i="65"/>
  <c r="AE568" i="65"/>
  <c r="AE629" i="65" s="1"/>
  <c r="W399" i="65"/>
  <c r="W391" i="65"/>
  <c r="C559" i="65"/>
  <c r="C626" i="65" s="1"/>
  <c r="M349" i="65"/>
  <c r="R562" i="65"/>
  <c r="R627" i="65" s="1"/>
  <c r="W301" i="65"/>
  <c r="W300" i="65" s="1"/>
  <c r="K407" i="65"/>
  <c r="AE565" i="65"/>
  <c r="AE628" i="65" s="1"/>
  <c r="W565" i="65"/>
  <c r="W628" i="65" s="1"/>
  <c r="W562" i="65"/>
  <c r="W627" i="65" s="1"/>
  <c r="K391" i="65"/>
  <c r="O383" i="65"/>
  <c r="Z562" i="65"/>
  <c r="Z627" i="65" s="1"/>
  <c r="K571" i="65"/>
  <c r="K630" i="65" s="1"/>
  <c r="AC349" i="65"/>
  <c r="AB568" i="65"/>
  <c r="AB629" i="65" s="1"/>
  <c r="P407" i="65"/>
  <c r="K568" i="65"/>
  <c r="K629" i="65" s="1"/>
  <c r="G399" i="65"/>
  <c r="AA559" i="65"/>
  <c r="AA626" i="65" s="1"/>
  <c r="O559" i="65"/>
  <c r="O626" i="65" s="1"/>
  <c r="T383" i="65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499" i="3" s="1"/>
  <c r="E146" i="3"/>
  <c r="E494" i="3" s="1"/>
  <c r="E128" i="3"/>
  <c r="E150" i="3"/>
  <c r="E498" i="3" s="1"/>
  <c r="E123" i="3"/>
  <c r="E479" i="3" s="1"/>
  <c r="E121" i="3"/>
  <c r="E147" i="3"/>
  <c r="E495" i="3" s="1"/>
  <c r="E129" i="3"/>
  <c r="E119" i="3"/>
  <c r="E115" i="3"/>
  <c r="E475" i="3" s="1"/>
  <c r="E113" i="3"/>
  <c r="E473" i="3" s="1"/>
  <c r="F120" i="3"/>
  <c r="G120" i="3"/>
  <c r="H118" i="3"/>
  <c r="I150" i="3"/>
  <c r="I498" i="3" s="1"/>
  <c r="I147" i="3"/>
  <c r="I495" i="3" s="1"/>
  <c r="I129" i="3"/>
  <c r="I485" i="3" s="1"/>
  <c r="I127" i="3"/>
  <c r="I117" i="3"/>
  <c r="I114" i="3"/>
  <c r="I474" i="3" s="1"/>
  <c r="J118" i="3"/>
  <c r="K118" i="3"/>
  <c r="L151" i="3"/>
  <c r="L499" i="3" s="1"/>
  <c r="L146" i="3"/>
  <c r="L494" i="3" s="1"/>
  <c r="L128" i="3"/>
  <c r="L484" i="3" s="1"/>
  <c r="L123" i="3"/>
  <c r="L121" i="3"/>
  <c r="L119" i="3"/>
  <c r="L115" i="3"/>
  <c r="L475" i="3" s="1"/>
  <c r="L113" i="3"/>
  <c r="L473" i="3" s="1"/>
  <c r="M150" i="3"/>
  <c r="M498" i="3" s="1"/>
  <c r="M147" i="3"/>
  <c r="M495" i="3" s="1"/>
  <c r="M129" i="3"/>
  <c r="M485" i="3" s="1"/>
  <c r="M127" i="3"/>
  <c r="M117" i="3"/>
  <c r="M114" i="3"/>
  <c r="M474" i="3" s="1"/>
  <c r="N151" i="3"/>
  <c r="N499" i="3" s="1"/>
  <c r="N146" i="3"/>
  <c r="N494" i="3" s="1"/>
  <c r="N128" i="3"/>
  <c r="N123" i="3"/>
  <c r="N121" i="3"/>
  <c r="N477" i="3" s="1"/>
  <c r="N119" i="3"/>
  <c r="N115" i="3"/>
  <c r="N475" i="3" s="1"/>
  <c r="N113" i="3"/>
  <c r="N473" i="3" s="1"/>
  <c r="O150" i="3"/>
  <c r="O498" i="3" s="1"/>
  <c r="O147" i="3"/>
  <c r="O495" i="3" s="1"/>
  <c r="O129" i="3"/>
  <c r="O127" i="3"/>
  <c r="O483" i="3" s="1"/>
  <c r="O117" i="3"/>
  <c r="O114" i="3"/>
  <c r="O474" i="3" s="1"/>
  <c r="P118" i="3"/>
  <c r="Q118" i="3"/>
  <c r="R151" i="3"/>
  <c r="R499" i="3" s="1"/>
  <c r="R146" i="3"/>
  <c r="R494" i="3" s="1"/>
  <c r="R128" i="3"/>
  <c r="R123" i="3"/>
  <c r="R121" i="3"/>
  <c r="R477" i="3" s="1"/>
  <c r="R119" i="3"/>
  <c r="R115" i="3"/>
  <c r="R475" i="3" s="1"/>
  <c r="R113" i="3"/>
  <c r="R473" i="3" s="1"/>
  <c r="S151" i="3"/>
  <c r="S499" i="3" s="1"/>
  <c r="S146" i="3"/>
  <c r="S494" i="3" s="1"/>
  <c r="S128" i="3"/>
  <c r="S123" i="3"/>
  <c r="S479" i="3" s="1"/>
  <c r="S121" i="3"/>
  <c r="S477" i="3" s="1"/>
  <c r="S119" i="3"/>
  <c r="S115" i="3"/>
  <c r="S113" i="3"/>
  <c r="S473" i="3" s="1"/>
  <c r="T151" i="3"/>
  <c r="T499" i="3" s="1"/>
  <c r="T146" i="3"/>
  <c r="T494" i="3" s="1"/>
  <c r="T128" i="3"/>
  <c r="T123" i="3"/>
  <c r="T479" i="3" s="1"/>
  <c r="T121" i="3"/>
  <c r="T477" i="3" s="1"/>
  <c r="T119" i="3"/>
  <c r="T115" i="3"/>
  <c r="T475" i="3" s="1"/>
  <c r="T113" i="3"/>
  <c r="T473" i="3" s="1"/>
  <c r="U118" i="3"/>
  <c r="W120" i="3"/>
  <c r="V118" i="3"/>
  <c r="AC118" i="3"/>
  <c r="AA120" i="3"/>
  <c r="AB151" i="3"/>
  <c r="AB146" i="3"/>
  <c r="AB494" i="3" s="1"/>
  <c r="AB128" i="3"/>
  <c r="AB484" i="3" s="1"/>
  <c r="AB123" i="3"/>
  <c r="AB479" i="3" s="1"/>
  <c r="AB121" i="3"/>
  <c r="AB119" i="3"/>
  <c r="AB115" i="3"/>
  <c r="AB475" i="3" s="1"/>
  <c r="AB113" i="3"/>
  <c r="AB473" i="3" s="1"/>
  <c r="Y118" i="3"/>
  <c r="X120" i="3"/>
  <c r="AD118" i="3"/>
  <c r="Z120" i="3"/>
  <c r="D118" i="3"/>
  <c r="AE120" i="3"/>
  <c r="C118" i="3"/>
  <c r="E118" i="3"/>
  <c r="F151" i="3"/>
  <c r="F499" i="3" s="1"/>
  <c r="F146" i="3"/>
  <c r="F494" i="3" s="1"/>
  <c r="F128" i="3"/>
  <c r="F484" i="3" s="1"/>
  <c r="F123" i="3"/>
  <c r="F479" i="3" s="1"/>
  <c r="F121" i="3"/>
  <c r="F119" i="3"/>
  <c r="F115" i="3"/>
  <c r="F475" i="3" s="1"/>
  <c r="F113" i="3"/>
  <c r="F473" i="3" s="1"/>
  <c r="G151" i="3"/>
  <c r="G499" i="3" s="1"/>
  <c r="G146" i="3"/>
  <c r="G494" i="3" s="1"/>
  <c r="G128" i="3"/>
  <c r="G123" i="3"/>
  <c r="G121" i="3"/>
  <c r="G119" i="3"/>
  <c r="G115" i="3"/>
  <c r="G475" i="3" s="1"/>
  <c r="G113" i="3"/>
  <c r="G473" i="3" s="1"/>
  <c r="H150" i="3"/>
  <c r="H498" i="3" s="1"/>
  <c r="H147" i="3"/>
  <c r="H495" i="3" s="1"/>
  <c r="H129" i="3"/>
  <c r="H127" i="3"/>
  <c r="H483" i="3" s="1"/>
  <c r="H117" i="3"/>
  <c r="H114" i="3"/>
  <c r="H474" i="3" s="1"/>
  <c r="I120" i="3"/>
  <c r="J150" i="3"/>
  <c r="J498" i="3" s="1"/>
  <c r="J147" i="3"/>
  <c r="J495" i="3" s="1"/>
  <c r="J129" i="3"/>
  <c r="J127" i="3"/>
  <c r="J117" i="3"/>
  <c r="J114" i="3"/>
  <c r="J474" i="3" s="1"/>
  <c r="K150" i="3"/>
  <c r="K498" i="3" s="1"/>
  <c r="K147" i="3"/>
  <c r="K495" i="3" s="1"/>
  <c r="K129" i="3"/>
  <c r="K485" i="3" s="1"/>
  <c r="K127" i="3"/>
  <c r="K117" i="3"/>
  <c r="K114" i="3"/>
  <c r="K474" i="3" s="1"/>
  <c r="L118" i="3"/>
  <c r="M120" i="3"/>
  <c r="N118" i="3"/>
  <c r="O120" i="3"/>
  <c r="P150" i="3"/>
  <c r="P498" i="3" s="1"/>
  <c r="P147" i="3"/>
  <c r="P495" i="3" s="1"/>
  <c r="P129" i="3"/>
  <c r="P127" i="3"/>
  <c r="P117" i="3"/>
  <c r="P114" i="3"/>
  <c r="P474" i="3" s="1"/>
  <c r="Q150" i="3"/>
  <c r="Q498" i="3" s="1"/>
  <c r="Q147" i="3"/>
  <c r="Q495" i="3" s="1"/>
  <c r="Q129" i="3"/>
  <c r="Q485" i="3" s="1"/>
  <c r="Q127" i="3"/>
  <c r="Q117" i="3"/>
  <c r="Q114" i="3"/>
  <c r="Q474" i="3" s="1"/>
  <c r="R118" i="3"/>
  <c r="S118" i="3"/>
  <c r="T118" i="3"/>
  <c r="U150" i="3"/>
  <c r="U498" i="3" s="1"/>
  <c r="U147" i="3"/>
  <c r="U495" i="3" s="1"/>
  <c r="U129" i="3"/>
  <c r="U127" i="3"/>
  <c r="U117" i="3"/>
  <c r="U114" i="3"/>
  <c r="U474" i="3" s="1"/>
  <c r="W151" i="3"/>
  <c r="W499" i="3" s="1"/>
  <c r="W146" i="3"/>
  <c r="W494" i="3" s="1"/>
  <c r="W128" i="3"/>
  <c r="W484" i="3" s="1"/>
  <c r="W123" i="3"/>
  <c r="W479" i="3" s="1"/>
  <c r="W121" i="3"/>
  <c r="W119" i="3"/>
  <c r="W115" i="3"/>
  <c r="W475" i="3" s="1"/>
  <c r="W113" i="3"/>
  <c r="W473" i="3" s="1"/>
  <c r="V150" i="3"/>
  <c r="V498" i="3" s="1"/>
  <c r="V147" i="3"/>
  <c r="V495" i="3" s="1"/>
  <c r="V129" i="3"/>
  <c r="V127" i="3"/>
  <c r="V483" i="3" s="1"/>
  <c r="V117" i="3"/>
  <c r="V114" i="3"/>
  <c r="V474" i="3" s="1"/>
  <c r="AC150" i="3"/>
  <c r="AC498" i="3" s="1"/>
  <c r="AC147" i="3"/>
  <c r="AC495" i="3" s="1"/>
  <c r="AC129" i="3"/>
  <c r="AC127" i="3"/>
  <c r="AC117" i="3"/>
  <c r="AC114" i="3"/>
  <c r="AC474" i="3" s="1"/>
  <c r="AA151" i="3"/>
  <c r="AA499" i="3" s="1"/>
  <c r="AA146" i="3"/>
  <c r="AA494" i="3" s="1"/>
  <c r="AA128" i="3"/>
  <c r="AA484" i="3" s="1"/>
  <c r="AA123" i="3"/>
  <c r="AA479" i="3" s="1"/>
  <c r="AA121" i="3"/>
  <c r="AA119" i="3"/>
  <c r="AA115" i="3"/>
  <c r="AA475" i="3" s="1"/>
  <c r="AA113" i="3"/>
  <c r="AA473" i="3" s="1"/>
  <c r="AB118" i="3"/>
  <c r="Y150" i="3"/>
  <c r="Y498" i="3" s="1"/>
  <c r="Y147" i="3"/>
  <c r="Y495" i="3" s="1"/>
  <c r="Y129" i="3"/>
  <c r="Y485" i="3" s="1"/>
  <c r="Y127" i="3"/>
  <c r="Y117" i="3"/>
  <c r="Y114" i="3"/>
  <c r="Y474" i="3" s="1"/>
  <c r="X151" i="3"/>
  <c r="X499" i="3" s="1"/>
  <c r="X146" i="3"/>
  <c r="X494" i="3" s="1"/>
  <c r="X128" i="3"/>
  <c r="X123" i="3"/>
  <c r="X121" i="3"/>
  <c r="X477" i="3" s="1"/>
  <c r="X119" i="3"/>
  <c r="X115" i="3"/>
  <c r="X475" i="3" s="1"/>
  <c r="X113" i="3"/>
  <c r="X473" i="3" s="1"/>
  <c r="AD150" i="3"/>
  <c r="AD498" i="3" s="1"/>
  <c r="AD147" i="3"/>
  <c r="AD495" i="3" s="1"/>
  <c r="AD129" i="3"/>
  <c r="AD127" i="3"/>
  <c r="AD483" i="3" s="1"/>
  <c r="AD117" i="3"/>
  <c r="AD114" i="3"/>
  <c r="AD474" i="3" s="1"/>
  <c r="Z151" i="3"/>
  <c r="Z499" i="3" s="1"/>
  <c r="Z146" i="3"/>
  <c r="Z494" i="3" s="1"/>
  <c r="Z128" i="3"/>
  <c r="Z484" i="3" s="1"/>
  <c r="Z123" i="3"/>
  <c r="Z121" i="3"/>
  <c r="Z119" i="3"/>
  <c r="Z115" i="3"/>
  <c r="Z475" i="3" s="1"/>
  <c r="Z113" i="3"/>
  <c r="Z473" i="3" s="1"/>
  <c r="D150" i="3"/>
  <c r="D498" i="3" s="1"/>
  <c r="D147" i="3"/>
  <c r="D495" i="3" s="1"/>
  <c r="D129" i="3"/>
  <c r="D485" i="3" s="1"/>
  <c r="D127" i="3"/>
  <c r="D117" i="3"/>
  <c r="D114" i="3"/>
  <c r="D474" i="3" s="1"/>
  <c r="AE151" i="3"/>
  <c r="AE146" i="3"/>
  <c r="AE128" i="3"/>
  <c r="AE123" i="3"/>
  <c r="AE121" i="3"/>
  <c r="AE477" i="3" s="1"/>
  <c r="AE119" i="3"/>
  <c r="AE115" i="3"/>
  <c r="C75" i="72" s="1"/>
  <c r="AE113" i="3"/>
  <c r="C150" i="3"/>
  <c r="C498" i="3" s="1"/>
  <c r="C147" i="3"/>
  <c r="C495" i="3" s="1"/>
  <c r="C129" i="3"/>
  <c r="C127" i="3"/>
  <c r="C117" i="3"/>
  <c r="C114" i="3"/>
  <c r="C474" i="3" s="1"/>
  <c r="E127" i="3"/>
  <c r="E117" i="3"/>
  <c r="E114" i="3"/>
  <c r="E474" i="3" s="1"/>
  <c r="F118" i="3"/>
  <c r="G118" i="3"/>
  <c r="H120" i="3"/>
  <c r="I151" i="3"/>
  <c r="I146" i="3"/>
  <c r="I494" i="3" s="1"/>
  <c r="I128" i="3"/>
  <c r="I123" i="3"/>
  <c r="I121" i="3"/>
  <c r="I119" i="3"/>
  <c r="I115" i="3"/>
  <c r="I475" i="3" s="1"/>
  <c r="I113" i="3"/>
  <c r="I473" i="3" s="1"/>
  <c r="J120" i="3"/>
  <c r="K120" i="3"/>
  <c r="L150" i="3"/>
  <c r="L498" i="3" s="1"/>
  <c r="L147" i="3"/>
  <c r="L495" i="3" s="1"/>
  <c r="L129" i="3"/>
  <c r="L485" i="3" s="1"/>
  <c r="L127" i="3"/>
  <c r="L117" i="3"/>
  <c r="L114" i="3"/>
  <c r="L474" i="3" s="1"/>
  <c r="M151" i="3"/>
  <c r="M146" i="3"/>
  <c r="M494" i="3" s="1"/>
  <c r="M128" i="3"/>
  <c r="M123" i="3"/>
  <c r="M121" i="3"/>
  <c r="M477" i="3" s="1"/>
  <c r="M119" i="3"/>
  <c r="M115" i="3"/>
  <c r="M475" i="3" s="1"/>
  <c r="M113" i="3"/>
  <c r="M473" i="3" s="1"/>
  <c r="N150" i="3"/>
  <c r="N149" i="3" s="1"/>
  <c r="N147" i="3"/>
  <c r="N495" i="3" s="1"/>
  <c r="N129" i="3"/>
  <c r="N127" i="3"/>
  <c r="N483" i="3" s="1"/>
  <c r="N117" i="3"/>
  <c r="N114" i="3"/>
  <c r="N474" i="3" s="1"/>
  <c r="O151" i="3"/>
  <c r="O499" i="3" s="1"/>
  <c r="O146" i="3"/>
  <c r="O494" i="3" s="1"/>
  <c r="O128" i="3"/>
  <c r="O484" i="3" s="1"/>
  <c r="O123" i="3"/>
  <c r="O121" i="3"/>
  <c r="O119" i="3"/>
  <c r="O115" i="3"/>
  <c r="O475" i="3" s="1"/>
  <c r="O113" i="3"/>
  <c r="O473" i="3" s="1"/>
  <c r="P120" i="3"/>
  <c r="Q120" i="3"/>
  <c r="R150" i="3"/>
  <c r="R149" i="3" s="1"/>
  <c r="R147" i="3"/>
  <c r="R495" i="3" s="1"/>
  <c r="R129" i="3"/>
  <c r="R127" i="3"/>
  <c r="R483" i="3" s="1"/>
  <c r="R117" i="3"/>
  <c r="R114" i="3"/>
  <c r="R474" i="3" s="1"/>
  <c r="S150" i="3"/>
  <c r="S147" i="3"/>
  <c r="S495" i="3" s="1"/>
  <c r="S129" i="3"/>
  <c r="S127" i="3"/>
  <c r="S117" i="3"/>
  <c r="S114" i="3"/>
  <c r="S474" i="3" s="1"/>
  <c r="T150" i="3"/>
  <c r="T498" i="3" s="1"/>
  <c r="T147" i="3"/>
  <c r="T495" i="3" s="1"/>
  <c r="T129" i="3"/>
  <c r="T127" i="3"/>
  <c r="T483" i="3" s="1"/>
  <c r="T117" i="3"/>
  <c r="T114" i="3"/>
  <c r="T474" i="3" s="1"/>
  <c r="U120" i="3"/>
  <c r="W118" i="3"/>
  <c r="V120" i="3"/>
  <c r="AC120" i="3"/>
  <c r="AA118" i="3"/>
  <c r="AB150" i="3"/>
  <c r="AB147" i="3"/>
  <c r="AB495" i="3" s="1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149" i="3" s="1"/>
  <c r="F147" i="3"/>
  <c r="F495" i="3" s="1"/>
  <c r="F129" i="3"/>
  <c r="F485" i="3" s="1"/>
  <c r="F127" i="3"/>
  <c r="F483" i="3" s="1"/>
  <c r="F117" i="3"/>
  <c r="F114" i="3"/>
  <c r="F474" i="3" s="1"/>
  <c r="G150" i="3"/>
  <c r="G147" i="3"/>
  <c r="G495" i="3" s="1"/>
  <c r="G129" i="3"/>
  <c r="G127" i="3"/>
  <c r="G117" i="3"/>
  <c r="G114" i="3"/>
  <c r="G474" i="3" s="1"/>
  <c r="H151" i="3"/>
  <c r="H149" i="3" s="1"/>
  <c r="H146" i="3"/>
  <c r="H494" i="3" s="1"/>
  <c r="H128" i="3"/>
  <c r="H484" i="3" s="1"/>
  <c r="H123" i="3"/>
  <c r="H479" i="3" s="1"/>
  <c r="H121" i="3"/>
  <c r="H119" i="3"/>
  <c r="H115" i="3"/>
  <c r="H113" i="3"/>
  <c r="H473" i="3" s="1"/>
  <c r="I118" i="3"/>
  <c r="J151" i="3"/>
  <c r="J499" i="3" s="1"/>
  <c r="J146" i="3"/>
  <c r="J494" i="3" s="1"/>
  <c r="J128" i="3"/>
  <c r="J484" i="3" s="1"/>
  <c r="J123" i="3"/>
  <c r="J121" i="3"/>
  <c r="J119" i="3"/>
  <c r="J115" i="3"/>
  <c r="J475" i="3" s="1"/>
  <c r="J113" i="3"/>
  <c r="J473" i="3" s="1"/>
  <c r="K151" i="3"/>
  <c r="K499" i="3" s="1"/>
  <c r="K146" i="3"/>
  <c r="K494" i="3" s="1"/>
  <c r="K128" i="3"/>
  <c r="K484" i="3" s="1"/>
  <c r="K123" i="3"/>
  <c r="K121" i="3"/>
  <c r="K119" i="3"/>
  <c r="K115" i="3"/>
  <c r="K475" i="3" s="1"/>
  <c r="K113" i="3"/>
  <c r="K473" i="3" s="1"/>
  <c r="L120" i="3"/>
  <c r="M118" i="3"/>
  <c r="N120" i="3"/>
  <c r="O118" i="3"/>
  <c r="P151" i="3"/>
  <c r="P499" i="3" s="1"/>
  <c r="P146" i="3"/>
  <c r="P494" i="3" s="1"/>
  <c r="P128" i="3"/>
  <c r="P484" i="3" s="1"/>
  <c r="P123" i="3"/>
  <c r="P121" i="3"/>
  <c r="P119" i="3"/>
  <c r="P115" i="3"/>
  <c r="P113" i="3"/>
  <c r="P473" i="3" s="1"/>
  <c r="Q151" i="3"/>
  <c r="Q499" i="3" s="1"/>
  <c r="Q146" i="3"/>
  <c r="Q494" i="3" s="1"/>
  <c r="Q128" i="3"/>
  <c r="Q484" i="3" s="1"/>
  <c r="Q123" i="3"/>
  <c r="Q121" i="3"/>
  <c r="Q119" i="3"/>
  <c r="Q115" i="3"/>
  <c r="Q475" i="3" s="1"/>
  <c r="Q113" i="3"/>
  <c r="Q473" i="3" s="1"/>
  <c r="R120" i="3"/>
  <c r="S120" i="3"/>
  <c r="S116" i="3" s="1"/>
  <c r="S476" i="3" s="1"/>
  <c r="T120" i="3"/>
  <c r="U151" i="3"/>
  <c r="U499" i="3" s="1"/>
  <c r="U146" i="3"/>
  <c r="U494" i="3" s="1"/>
  <c r="U128" i="3"/>
  <c r="U123" i="3"/>
  <c r="U479" i="3" s="1"/>
  <c r="U121" i="3"/>
  <c r="U119" i="3"/>
  <c r="U115" i="3"/>
  <c r="U475" i="3" s="1"/>
  <c r="U113" i="3"/>
  <c r="U473" i="3" s="1"/>
  <c r="W150" i="3"/>
  <c r="W149" i="3" s="1"/>
  <c r="W147" i="3"/>
  <c r="W495" i="3" s="1"/>
  <c r="W129" i="3"/>
  <c r="W485" i="3" s="1"/>
  <c r="W127" i="3"/>
  <c r="W483" i="3" s="1"/>
  <c r="W117" i="3"/>
  <c r="W114" i="3"/>
  <c r="W474" i="3" s="1"/>
  <c r="V151" i="3"/>
  <c r="V146" i="3"/>
  <c r="V494" i="3" s="1"/>
  <c r="V128" i="3"/>
  <c r="V123" i="3"/>
  <c r="V121" i="3"/>
  <c r="V119" i="3"/>
  <c r="V115" i="3"/>
  <c r="V475" i="3" s="1"/>
  <c r="V113" i="3"/>
  <c r="V473" i="3" s="1"/>
  <c r="AC151" i="3"/>
  <c r="AC499" i="3" s="1"/>
  <c r="AC146" i="3"/>
  <c r="AC494" i="3" s="1"/>
  <c r="AC128" i="3"/>
  <c r="AC123" i="3"/>
  <c r="AC121" i="3"/>
  <c r="AC477" i="3" s="1"/>
  <c r="AC119" i="3"/>
  <c r="AC115" i="3"/>
  <c r="AC475" i="3" s="1"/>
  <c r="AC113" i="3"/>
  <c r="AC473" i="3" s="1"/>
  <c r="AA150" i="3"/>
  <c r="AA498" i="3" s="1"/>
  <c r="AA147" i="3"/>
  <c r="AA495" i="3" s="1"/>
  <c r="AA129" i="3"/>
  <c r="AA127" i="3"/>
  <c r="AA117" i="3"/>
  <c r="AA114" i="3"/>
  <c r="AA474" i="3" s="1"/>
  <c r="AB120" i="3"/>
  <c r="Y151" i="3"/>
  <c r="Y499" i="3" s="1"/>
  <c r="Y146" i="3"/>
  <c r="Y494" i="3" s="1"/>
  <c r="Y128" i="3"/>
  <c r="Y484" i="3" s="1"/>
  <c r="Y123" i="3"/>
  <c r="Y121" i="3"/>
  <c r="Y119" i="3"/>
  <c r="Y116" i="3" s="1"/>
  <c r="Y476" i="3" s="1"/>
  <c r="Y115" i="3"/>
  <c r="Y475" i="3" s="1"/>
  <c r="Y113" i="3"/>
  <c r="Y473" i="3" s="1"/>
  <c r="X150" i="3"/>
  <c r="X498" i="3" s="1"/>
  <c r="X147" i="3"/>
  <c r="X495" i="3" s="1"/>
  <c r="X129" i="3"/>
  <c r="X485" i="3" s="1"/>
  <c r="X127" i="3"/>
  <c r="X117" i="3"/>
  <c r="X114" i="3"/>
  <c r="X474" i="3" s="1"/>
  <c r="AD151" i="3"/>
  <c r="AD499" i="3" s="1"/>
  <c r="AD146" i="3"/>
  <c r="AD494" i="3" s="1"/>
  <c r="AD128" i="3"/>
  <c r="AD123" i="3"/>
  <c r="AD479" i="3" s="1"/>
  <c r="AD121" i="3"/>
  <c r="AD477" i="3" s="1"/>
  <c r="AD119" i="3"/>
  <c r="AD115" i="3"/>
  <c r="AD475" i="3" s="1"/>
  <c r="AD113" i="3"/>
  <c r="AD473" i="3" s="1"/>
  <c r="Z150" i="3"/>
  <c r="Z498" i="3" s="1"/>
  <c r="Z147" i="3"/>
  <c r="Z495" i="3" s="1"/>
  <c r="Z129" i="3"/>
  <c r="Z127" i="3"/>
  <c r="Z483" i="3" s="1"/>
  <c r="Z117" i="3"/>
  <c r="Z114" i="3"/>
  <c r="Z474" i="3" s="1"/>
  <c r="D151" i="3"/>
  <c r="D146" i="3"/>
  <c r="D494" i="3" s="1"/>
  <c r="D128" i="3"/>
  <c r="D484" i="3" s="1"/>
  <c r="D123" i="3"/>
  <c r="D121" i="3"/>
  <c r="D119" i="3"/>
  <c r="D115" i="3"/>
  <c r="D475" i="3" s="1"/>
  <c r="D113" i="3"/>
  <c r="D473" i="3" s="1"/>
  <c r="AE150" i="3"/>
  <c r="C100" i="72" s="1"/>
  <c r="AE147" i="3"/>
  <c r="AE129" i="3"/>
  <c r="AE485" i="3" s="1"/>
  <c r="AE127" i="3"/>
  <c r="AE117" i="3"/>
  <c r="AE114" i="3"/>
  <c r="C151" i="3"/>
  <c r="C499" i="3" s="1"/>
  <c r="C146" i="3"/>
  <c r="C494" i="3" s="1"/>
  <c r="C128" i="3"/>
  <c r="C123" i="3"/>
  <c r="C121" i="3"/>
  <c r="C477" i="3" s="1"/>
  <c r="C119" i="3"/>
  <c r="C115" i="3"/>
  <c r="C475" i="3" s="1"/>
  <c r="C113" i="3"/>
  <c r="C473" i="3" s="1"/>
  <c r="C106" i="3"/>
  <c r="X108" i="3"/>
  <c r="X104" i="3"/>
  <c r="P106" i="3"/>
  <c r="AB108" i="3"/>
  <c r="AB104" i="3"/>
  <c r="K106" i="3"/>
  <c r="AA104" i="3"/>
  <c r="Q109" i="3"/>
  <c r="C109" i="3"/>
  <c r="C105" i="3"/>
  <c r="F106" i="3"/>
  <c r="O106" i="3"/>
  <c r="P109" i="3"/>
  <c r="P105" i="3"/>
  <c r="K109" i="3"/>
  <c r="K105" i="3"/>
  <c r="W106" i="3"/>
  <c r="AA109" i="3"/>
  <c r="Q105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F108" i="3"/>
  <c r="F104" i="3"/>
  <c r="O108" i="3"/>
  <c r="O104" i="3"/>
  <c r="X109" i="3"/>
  <c r="X105" i="3"/>
  <c r="AB109" i="3"/>
  <c r="AB105" i="3"/>
  <c r="W108" i="3"/>
  <c r="W104" i="3"/>
  <c r="AA105" i="3"/>
  <c r="AC106" i="3"/>
  <c r="Q108" i="3"/>
  <c r="Q104" i="3"/>
  <c r="G106" i="3"/>
  <c r="D108" i="3"/>
  <c r="R106" i="3"/>
  <c r="Z108" i="3"/>
  <c r="H106" i="3"/>
  <c r="I104" i="3"/>
  <c r="U109" i="3"/>
  <c r="M105" i="3"/>
  <c r="AA106" i="3"/>
  <c r="AC109" i="3"/>
  <c r="AC105" i="3"/>
  <c r="G109" i="3"/>
  <c r="G105" i="3"/>
  <c r="Y106" i="3"/>
  <c r="V109" i="3"/>
  <c r="R105" i="3"/>
  <c r="E109" i="3"/>
  <c r="H105" i="3"/>
  <c r="U108" i="3"/>
  <c r="AD109" i="3"/>
  <c r="AC108" i="3"/>
  <c r="AC104" i="3"/>
  <c r="Q106" i="3"/>
  <c r="G108" i="3"/>
  <c r="G107" i="3" s="1"/>
  <c r="G469" i="3" s="1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R109" i="3"/>
  <c r="E105" i="3"/>
  <c r="H109" i="3"/>
  <c r="U104" i="3"/>
  <c r="M109" i="3"/>
  <c r="AD108" i="3"/>
  <c r="AD104" i="3"/>
  <c r="S106" i="3"/>
  <c r="M108" i="3"/>
  <c r="M107" i="3" s="1"/>
  <c r="M469" i="3" s="1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S109" i="3"/>
  <c r="S105" i="3"/>
  <c r="N106" i="3"/>
  <c r="D109" i="3"/>
  <c r="D105" i="3"/>
  <c r="Z109" i="3"/>
  <c r="Z105" i="3"/>
  <c r="I109" i="3"/>
  <c r="I105" i="3"/>
  <c r="U106" i="3"/>
  <c r="AD106" i="3"/>
  <c r="S108" i="3"/>
  <c r="S104" i="3"/>
  <c r="M106" i="3"/>
  <c r="N105" i="3"/>
  <c r="N108" i="3"/>
  <c r="N104" i="3"/>
  <c r="L106" i="3"/>
  <c r="L109" i="3"/>
  <c r="L105" i="3"/>
  <c r="L108" i="3"/>
  <c r="L104" i="3"/>
  <c r="AE108" i="3"/>
  <c r="AE104" i="3"/>
  <c r="J106" i="3"/>
  <c r="AE106" i="3"/>
  <c r="AE109" i="3"/>
  <c r="AE105" i="3"/>
  <c r="J109" i="3"/>
  <c r="J105" i="3"/>
  <c r="T106" i="3"/>
  <c r="J108" i="3"/>
  <c r="J104" i="3"/>
  <c r="T109" i="3"/>
  <c r="T105" i="3"/>
  <c r="T108" i="3"/>
  <c r="T104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W299" i="65" s="1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K464" i="65"/>
  <c r="Q642" i="65"/>
  <c r="Q641" i="65" s="1"/>
  <c r="Q584" i="65"/>
  <c r="P301" i="65"/>
  <c r="P300" i="65" s="1"/>
  <c r="Z497" i="65"/>
  <c r="Z608" i="65" s="1"/>
  <c r="S489" i="65"/>
  <c r="S607" i="65" s="1"/>
  <c r="AB122" i="65"/>
  <c r="L122" i="65"/>
  <c r="L111" i="65" s="1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AB31" i="65" s="1"/>
  <c r="AB460" i="65" s="1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N349" i="65"/>
  <c r="AE549" i="65"/>
  <c r="AE620" i="65" s="1"/>
  <c r="J497" i="65"/>
  <c r="J608" i="65" s="1"/>
  <c r="AB478" i="65"/>
  <c r="AB606" i="65" s="1"/>
  <c r="L478" i="65"/>
  <c r="L606" i="65" s="1"/>
  <c r="T112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Q301" i="65"/>
  <c r="Q300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M301" i="65"/>
  <c r="M300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6" i="3"/>
  <c r="E483" i="3"/>
  <c r="F507" i="3"/>
  <c r="F496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85" i="3"/>
  <c r="E477" i="3"/>
  <c r="F501" i="3"/>
  <c r="F477" i="3"/>
  <c r="E495" i="2"/>
  <c r="E491" i="2"/>
  <c r="E485" i="2"/>
  <c r="E475" i="2"/>
  <c r="E473" i="2"/>
  <c r="G507" i="3"/>
  <c r="G501" i="3"/>
  <c r="G496" i="3"/>
  <c r="G485" i="3"/>
  <c r="G483" i="3"/>
  <c r="G479" i="3"/>
  <c r="G477" i="3"/>
  <c r="I507" i="3"/>
  <c r="I501" i="3"/>
  <c r="I496" i="3"/>
  <c r="I483" i="3"/>
  <c r="I479" i="3"/>
  <c r="I477" i="3"/>
  <c r="J507" i="3"/>
  <c r="J501" i="3"/>
  <c r="J496" i="3"/>
  <c r="J485" i="3"/>
  <c r="J483" i="3"/>
  <c r="J479" i="3"/>
  <c r="J477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6" i="3"/>
  <c r="K483" i="3"/>
  <c r="K479" i="3"/>
  <c r="K477" i="3"/>
  <c r="L507" i="3"/>
  <c r="L501" i="3"/>
  <c r="L496" i="3"/>
  <c r="L483" i="3"/>
  <c r="L479" i="3"/>
  <c r="L477" i="3"/>
  <c r="M484" i="3"/>
  <c r="M116" i="3"/>
  <c r="M476" i="3" s="1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84" i="3"/>
  <c r="M498" i="2"/>
  <c r="M149" i="2"/>
  <c r="M495" i="2"/>
  <c r="M493" i="2"/>
  <c r="M491" i="2"/>
  <c r="M485" i="2"/>
  <c r="M483" i="2"/>
  <c r="M116" i="2"/>
  <c r="M476" i="2" s="1"/>
  <c r="M474" i="2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6" i="3"/>
  <c r="Q483" i="3"/>
  <c r="Q479" i="3"/>
  <c r="Q477" i="3"/>
  <c r="R507" i="3"/>
  <c r="R501" i="3"/>
  <c r="R496" i="3"/>
  <c r="R485" i="3"/>
  <c r="R479" i="3"/>
  <c r="S507" i="3"/>
  <c r="S501" i="3"/>
  <c r="S498" i="3"/>
  <c r="S496" i="3"/>
  <c r="S485" i="3"/>
  <c r="S483" i="3"/>
  <c r="S475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84" i="3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6" i="3"/>
  <c r="W477" i="3"/>
  <c r="AC507" i="3"/>
  <c r="AC501" i="3"/>
  <c r="AC496" i="3"/>
  <c r="AC485" i="3"/>
  <c r="AC483" i="3"/>
  <c r="AC479" i="3"/>
  <c r="AB523" i="3"/>
  <c r="AB521" i="3"/>
  <c r="AB187" i="3"/>
  <c r="AB519" i="3"/>
  <c r="AA507" i="3"/>
  <c r="AA501" i="3"/>
  <c r="AA496" i="3"/>
  <c r="AA485" i="3"/>
  <c r="AA483" i="3"/>
  <c r="AA477" i="3"/>
  <c r="AD522" i="3"/>
  <c r="X523" i="3"/>
  <c r="X521" i="3"/>
  <c r="X187" i="3"/>
  <c r="X519" i="3"/>
  <c r="C507" i="3"/>
  <c r="C501" i="3"/>
  <c r="C496" i="3"/>
  <c r="C485" i="3"/>
  <c r="C483" i="3"/>
  <c r="C479" i="3"/>
  <c r="Z522" i="3"/>
  <c r="D499" i="3"/>
  <c r="D116" i="3"/>
  <c r="D476" i="3" s="1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6" i="3"/>
  <c r="U485" i="3"/>
  <c r="U483" i="3"/>
  <c r="U477" i="3"/>
  <c r="V507" i="3"/>
  <c r="V501" i="3"/>
  <c r="V496" i="3"/>
  <c r="V485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9" i="3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6" i="3"/>
  <c r="AD485" i="3"/>
  <c r="Y522" i="3"/>
  <c r="X484" i="3"/>
  <c r="X116" i="3"/>
  <c r="X476" i="3" s="1"/>
  <c r="C523" i="3"/>
  <c r="C521" i="3"/>
  <c r="C187" i="3"/>
  <c r="C519" i="3"/>
  <c r="Z507" i="3"/>
  <c r="Z501" i="3"/>
  <c r="Z496" i="3"/>
  <c r="Z485" i="3"/>
  <c r="Z479" i="3"/>
  <c r="Z477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6" i="3"/>
  <c r="AE483" i="3"/>
  <c r="AE479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84" i="3"/>
  <c r="H507" i="3"/>
  <c r="H501" i="3"/>
  <c r="H496" i="3"/>
  <c r="H485" i="3"/>
  <c r="H477" i="3"/>
  <c r="I484" i="3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K116" i="3"/>
  <c r="K476" i="3" s="1"/>
  <c r="M507" i="3"/>
  <c r="M501" i="3"/>
  <c r="M496" i="3"/>
  <c r="M483" i="3"/>
  <c r="M479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6" i="3"/>
  <c r="N485" i="3"/>
  <c r="N479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6" i="3"/>
  <c r="O485" i="3"/>
  <c r="O479" i="3"/>
  <c r="O477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6" i="3"/>
  <c r="P485" i="3"/>
  <c r="P483" i="3"/>
  <c r="P479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116" i="3"/>
  <c r="Q476" i="3" s="1"/>
  <c r="R484" i="3"/>
  <c r="S48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6" i="3"/>
  <c r="T485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AC484" i="3"/>
  <c r="AB522" i="3"/>
  <c r="AD523" i="3"/>
  <c r="AD521" i="3"/>
  <c r="AD187" i="3"/>
  <c r="AD519" i="3"/>
  <c r="Y507" i="3"/>
  <c r="Y501" i="3"/>
  <c r="Y496" i="3"/>
  <c r="Y483" i="3"/>
  <c r="Y479" i="3"/>
  <c r="Y477" i="3"/>
  <c r="X522" i="3"/>
  <c r="C484" i="3"/>
  <c r="Z523" i="3"/>
  <c r="Z521" i="3"/>
  <c r="Z187" i="3"/>
  <c r="Z519" i="3"/>
  <c r="D507" i="3"/>
  <c r="D501" i="3"/>
  <c r="D496" i="3"/>
  <c r="D483" i="3"/>
  <c r="D479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84" i="3"/>
  <c r="V484" i="3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6" i="3"/>
  <c r="AB485" i="3"/>
  <c r="AB483" i="3"/>
  <c r="AB477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84" i="3"/>
  <c r="Y523" i="3"/>
  <c r="Y521" i="3"/>
  <c r="Y187" i="3"/>
  <c r="Y519" i="3"/>
  <c r="X507" i="3"/>
  <c r="X501" i="3"/>
  <c r="X496" i="3"/>
  <c r="X483" i="3"/>
  <c r="X479" i="3"/>
  <c r="C522" i="3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84" i="3"/>
  <c r="AE116" i="3"/>
  <c r="AE476" i="3" s="1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7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50" i="3"/>
  <c r="C32" i="3"/>
  <c r="L50" i="1"/>
  <c r="L32" i="1"/>
  <c r="E50" i="1"/>
  <c r="E32" i="1"/>
  <c r="X9" i="5"/>
  <c r="F84" i="5"/>
  <c r="F81" i="5" s="1"/>
  <c r="F50" i="5"/>
  <c r="F36" i="5"/>
  <c r="H9" i="5"/>
  <c r="K56" i="1"/>
  <c r="K53" i="1" s="1"/>
  <c r="K461" i="1" s="1"/>
  <c r="U84" i="5"/>
  <c r="U50" i="5"/>
  <c r="U36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L56" i="1"/>
  <c r="L53" i="1" s="1"/>
  <c r="L461" i="1" s="1"/>
  <c r="E56" i="1"/>
  <c r="E53" i="1" s="1"/>
  <c r="E461" i="1" s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P69" i="2" s="1"/>
  <c r="P68" i="2" s="1"/>
  <c r="O50" i="1"/>
  <c r="O32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I9" i="5"/>
  <c r="AC470" i="2"/>
  <c r="H56" i="1"/>
  <c r="H53" i="1" s="1"/>
  <c r="H461" i="1" s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81" i="5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M9" i="5"/>
  <c r="C56" i="1"/>
  <c r="C53" i="1" s="1"/>
  <c r="C461" i="1" s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60" i="1" s="1"/>
  <c r="H462" i="1" s="1"/>
  <c r="H47" i="1"/>
  <c r="H36" i="1"/>
  <c r="J9" i="5"/>
  <c r="AB56" i="1"/>
  <c r="AB53" i="1" s="1"/>
  <c r="AB461" i="1" s="1"/>
  <c r="Y470" i="2"/>
  <c r="G9" i="5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K9" i="5"/>
  <c r="X56" i="1"/>
  <c r="X53" i="1" s="1"/>
  <c r="X461" i="1" s="1"/>
  <c r="AD75" i="2"/>
  <c r="Z32" i="5"/>
  <c r="I39" i="1"/>
  <c r="M84" i="2"/>
  <c r="M81" i="2" s="1"/>
  <c r="AD50" i="5"/>
  <c r="AD36" i="5"/>
  <c r="Y9" i="5"/>
  <c r="Y56" i="1"/>
  <c r="Y53" i="1" s="1"/>
  <c r="Y461" i="1" s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Y107" i="2"/>
  <c r="Y469" i="2" s="1"/>
  <c r="Y103" i="2"/>
  <c r="Y94" i="2"/>
  <c r="Y91" i="2" s="1"/>
  <c r="Y70" i="2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L32" i="5"/>
  <c r="M50" i="1"/>
  <c r="M32" i="1"/>
  <c r="U103" i="2"/>
  <c r="U94" i="2"/>
  <c r="U91" i="2" s="1"/>
  <c r="P56" i="5"/>
  <c r="P53" i="5" s="1"/>
  <c r="P461" i="5" s="1"/>
  <c r="P39" i="5"/>
  <c r="R32" i="5"/>
  <c r="V9" i="5"/>
  <c r="W56" i="1"/>
  <c r="W53" i="1" s="1"/>
  <c r="W461" i="1" s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Q50" i="1"/>
  <c r="Q32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E50" i="1"/>
  <c r="AE32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9" i="5"/>
  <c r="M56" i="1"/>
  <c r="M53" i="1" s="1"/>
  <c r="M461" i="1" s="1"/>
  <c r="J56" i="1"/>
  <c r="J53" i="1" s="1"/>
  <c r="J461" i="1" s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W8" i="5" s="1"/>
  <c r="V470" i="2"/>
  <c r="D84" i="2"/>
  <c r="D81" i="2" s="1"/>
  <c r="D75" i="2"/>
  <c r="D56" i="1"/>
  <c r="D53" i="1" s="1"/>
  <c r="D461" i="1" s="1"/>
  <c r="Q56" i="1"/>
  <c r="Q53" i="1" s="1"/>
  <c r="Q461" i="1" s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E56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N81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N56" i="1"/>
  <c r="N53" i="1" s="1"/>
  <c r="N461" i="1" s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R56" i="1"/>
  <c r="R53" i="1" s="1"/>
  <c r="R461" i="1" s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S56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N50" i="1"/>
  <c r="N32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53" i="1"/>
  <c r="S461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V50" i="1"/>
  <c r="V32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V56" i="1"/>
  <c r="V53" i="1" s="1"/>
  <c r="V461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W50" i="3"/>
  <c r="W32" i="3"/>
  <c r="F107" i="3"/>
  <c r="F469" i="3" s="1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AB70" i="3"/>
  <c r="AB62" i="3"/>
  <c r="AB60" i="3" s="1"/>
  <c r="AB47" i="3"/>
  <c r="AC75" i="3"/>
  <c r="S62" i="3"/>
  <c r="S60" i="3" s="1"/>
  <c r="S47" i="3"/>
  <c r="AE575" i="3"/>
  <c r="AE632" i="3" s="1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F50" i="3"/>
  <c r="F32" i="3"/>
  <c r="L103" i="3"/>
  <c r="L84" i="3"/>
  <c r="L81" i="3" s="1"/>
  <c r="L39" i="3"/>
  <c r="L17" i="3"/>
  <c r="K70" i="3"/>
  <c r="K62" i="3"/>
  <c r="K60" i="3" s="1"/>
  <c r="K47" i="3"/>
  <c r="K36" i="3"/>
  <c r="AC17" i="3"/>
  <c r="P94" i="3"/>
  <c r="P91" i="3" s="1"/>
  <c r="AD50" i="3"/>
  <c r="AD32" i="3"/>
  <c r="O107" i="3"/>
  <c r="O469" i="3" s="1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L50" i="3"/>
  <c r="L32" i="3"/>
  <c r="K107" i="3"/>
  <c r="K469" i="3" s="1"/>
  <c r="K84" i="3"/>
  <c r="K81" i="3" s="1"/>
  <c r="K32" i="3"/>
  <c r="AB36" i="3"/>
  <c r="AC94" i="3"/>
  <c r="AC91" i="3" s="1"/>
  <c r="AC56" i="3"/>
  <c r="S70" i="3"/>
  <c r="P75" i="3"/>
  <c r="D50" i="3"/>
  <c r="D32" i="3"/>
  <c r="AD94" i="3"/>
  <c r="AD91" i="3" s="1"/>
  <c r="AD75" i="3"/>
  <c r="AD56" i="3"/>
  <c r="O50" i="3"/>
  <c r="O32" i="3"/>
  <c r="W107" i="3"/>
  <c r="W469" i="3" s="1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K50" i="3"/>
  <c r="AB50" i="3"/>
  <c r="AB32" i="3"/>
  <c r="AC107" i="3"/>
  <c r="AC469" i="3" s="1"/>
  <c r="AC84" i="3"/>
  <c r="AC81" i="3" s="1"/>
  <c r="AC39" i="3"/>
  <c r="S36" i="3"/>
  <c r="P56" i="3"/>
  <c r="E107" i="3"/>
  <c r="E469" i="3" s="1"/>
  <c r="E84" i="3"/>
  <c r="E81" i="3" s="1"/>
  <c r="E39" i="3"/>
  <c r="E17" i="3"/>
  <c r="Z94" i="3"/>
  <c r="Z91" i="3" s="1"/>
  <c r="Z75" i="3"/>
  <c r="Z56" i="3"/>
  <c r="AA94" i="3"/>
  <c r="AA91" i="3" s="1"/>
  <c r="AA75" i="3"/>
  <c r="AA56" i="3"/>
  <c r="M50" i="3"/>
  <c r="M32" i="3"/>
  <c r="J84" i="3"/>
  <c r="J81" i="3" s="1"/>
  <c r="J39" i="3"/>
  <c r="G17" i="3"/>
  <c r="AE70" i="3"/>
  <c r="I75" i="3"/>
  <c r="N50" i="3"/>
  <c r="N32" i="3"/>
  <c r="X84" i="3"/>
  <c r="X81" i="3" s="1"/>
  <c r="X39" i="3"/>
  <c r="K39" i="3"/>
  <c r="K17" i="3"/>
  <c r="AB94" i="3"/>
  <c r="AB91" i="3" s="1"/>
  <c r="AB75" i="3"/>
  <c r="AB56" i="3"/>
  <c r="AC50" i="3"/>
  <c r="AC32" i="3"/>
  <c r="S84" i="3"/>
  <c r="S81" i="3" s="1"/>
  <c r="S39" i="3"/>
  <c r="S17" i="3"/>
  <c r="P70" i="3"/>
  <c r="P62" i="3"/>
  <c r="P60" i="3" s="1"/>
  <c r="P47" i="3"/>
  <c r="P36" i="3"/>
  <c r="D94" i="3"/>
  <c r="D91" i="3" s="1"/>
  <c r="D75" i="3"/>
  <c r="D56" i="3"/>
  <c r="E50" i="3"/>
  <c r="E32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J75" i="3"/>
  <c r="AE36" i="3"/>
  <c r="C23" i="72" s="1"/>
  <c r="I56" i="3"/>
  <c r="X17" i="3"/>
  <c r="Q70" i="3"/>
  <c r="S50" i="3"/>
  <c r="S32" i="3"/>
  <c r="P107" i="3"/>
  <c r="P469" i="3" s="1"/>
  <c r="P84" i="3"/>
  <c r="P81" i="3" s="1"/>
  <c r="P39" i="3"/>
  <c r="P17" i="3"/>
  <c r="D70" i="3"/>
  <c r="D62" i="3"/>
  <c r="D60" i="3" s="1"/>
  <c r="D47" i="3"/>
  <c r="D36" i="3"/>
  <c r="E94" i="3"/>
  <c r="E91" i="3" s="1"/>
  <c r="E75" i="3"/>
  <c r="E56" i="3"/>
  <c r="Z103" i="3"/>
  <c r="Z84" i="3"/>
  <c r="Z81" i="3" s="1"/>
  <c r="Z39" i="3"/>
  <c r="Z17" i="3"/>
  <c r="AA107" i="3"/>
  <c r="AA469" i="3" s="1"/>
  <c r="AA84" i="3"/>
  <c r="AA81" i="3" s="1"/>
  <c r="AA39" i="3"/>
  <c r="AA17" i="3"/>
  <c r="M70" i="3"/>
  <c r="M62" i="3"/>
  <c r="M60" i="3" s="1"/>
  <c r="M47" i="3"/>
  <c r="M36" i="3"/>
  <c r="J17" i="3"/>
  <c r="AE62" i="3"/>
  <c r="AE60" i="3" s="1"/>
  <c r="AE47" i="3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P50" i="3"/>
  <c r="P32" i="3"/>
  <c r="D107" i="3"/>
  <c r="D469" i="3" s="1"/>
  <c r="D84" i="3"/>
  <c r="D81" i="3" s="1"/>
  <c r="D39" i="3"/>
  <c r="D17" i="3"/>
  <c r="E70" i="3"/>
  <c r="E62" i="3"/>
  <c r="E60" i="3" s="1"/>
  <c r="E47" i="3"/>
  <c r="E36" i="3"/>
  <c r="Z50" i="3"/>
  <c r="Z32" i="3"/>
  <c r="AA50" i="3"/>
  <c r="AA32" i="3"/>
  <c r="M84" i="3"/>
  <c r="M81" i="3" s="1"/>
  <c r="M39" i="3"/>
  <c r="M17" i="3"/>
  <c r="I575" i="3"/>
  <c r="I632" i="3" s="1"/>
  <c r="J94" i="3"/>
  <c r="J91" i="3" s="1"/>
  <c r="J56" i="3"/>
  <c r="Y50" i="3"/>
  <c r="Y32" i="3"/>
  <c r="G84" i="3"/>
  <c r="G81" i="3" s="1"/>
  <c r="G39" i="3"/>
  <c r="I94" i="3"/>
  <c r="I91" i="3" s="1"/>
  <c r="Q62" i="3"/>
  <c r="Q60" i="3" s="1"/>
  <c r="Q47" i="3"/>
  <c r="Q36" i="3"/>
  <c r="Y575" i="3"/>
  <c r="Y632" i="3" s="1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G50" i="3"/>
  <c r="G32" i="3"/>
  <c r="AE107" i="3"/>
  <c r="AE469" i="3" s="1"/>
  <c r="AE84" i="3"/>
  <c r="AE81" i="3" s="1"/>
  <c r="AE39" i="3"/>
  <c r="C24" i="72" s="1"/>
  <c r="AE17" i="3"/>
  <c r="I70" i="3"/>
  <c r="I62" i="3"/>
  <c r="I60" i="3" s="1"/>
  <c r="I47" i="3"/>
  <c r="I36" i="3"/>
  <c r="N94" i="3"/>
  <c r="N91" i="3" s="1"/>
  <c r="N75" i="3"/>
  <c r="N56" i="3"/>
  <c r="X50" i="3"/>
  <c r="X32" i="3"/>
  <c r="Q84" i="3"/>
  <c r="Q81" i="3" s="1"/>
  <c r="Q39" i="3"/>
  <c r="Q17" i="3"/>
  <c r="V94" i="3"/>
  <c r="V91" i="3" s="1"/>
  <c r="V56" i="3"/>
  <c r="Y70" i="3"/>
  <c r="Y62" i="3"/>
  <c r="Y60" i="3" s="1"/>
  <c r="Y47" i="3"/>
  <c r="Y36" i="3"/>
  <c r="G94" i="3"/>
  <c r="G91" i="3" s="1"/>
  <c r="G75" i="3"/>
  <c r="G56" i="3"/>
  <c r="AE50" i="3"/>
  <c r="AE32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Q50" i="3"/>
  <c r="Q32" i="3"/>
  <c r="V84" i="3"/>
  <c r="V81" i="3" s="1"/>
  <c r="V39" i="3"/>
  <c r="J50" i="3"/>
  <c r="J32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I50" i="3"/>
  <c r="I32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M575" i="3"/>
  <c r="M632" i="3" s="1"/>
  <c r="V75" i="3"/>
  <c r="O575" i="3"/>
  <c r="O632" i="3" s="1"/>
  <c r="V50" i="3"/>
  <c r="V32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84" i="3"/>
  <c r="R81" i="3" s="1"/>
  <c r="R39" i="3"/>
  <c r="R17" i="3"/>
  <c r="R50" i="3"/>
  <c r="R32" i="3"/>
  <c r="U107" i="3"/>
  <c r="U469" i="3" s="1"/>
  <c r="T36" i="3"/>
  <c r="U575" i="3"/>
  <c r="U632" i="3" s="1"/>
  <c r="T62" i="3"/>
  <c r="T60" i="3" s="1"/>
  <c r="T47" i="3"/>
  <c r="U84" i="3"/>
  <c r="U81" i="3" s="1"/>
  <c r="U39" i="3"/>
  <c r="K575" i="3"/>
  <c r="K632" i="3" s="1"/>
  <c r="U17" i="3"/>
  <c r="T70" i="3"/>
  <c r="U50" i="3"/>
  <c r="U32" i="3"/>
  <c r="T84" i="3"/>
  <c r="T81" i="3" s="1"/>
  <c r="T39" i="3"/>
  <c r="T17" i="3"/>
  <c r="U94" i="3"/>
  <c r="U91" i="3" s="1"/>
  <c r="U75" i="3"/>
  <c r="U56" i="3"/>
  <c r="T50" i="3"/>
  <c r="T32" i="3"/>
  <c r="U70" i="3"/>
  <c r="U62" i="3"/>
  <c r="U60" i="3" s="1"/>
  <c r="U47" i="3"/>
  <c r="U36" i="3"/>
  <c r="T94" i="3"/>
  <c r="T91" i="3" s="1"/>
  <c r="T75" i="3"/>
  <c r="T56" i="3"/>
  <c r="S575" i="3"/>
  <c r="S632" i="3" s="1"/>
  <c r="H70" i="3"/>
  <c r="H62" i="3"/>
  <c r="H60" i="3" s="1"/>
  <c r="H47" i="3"/>
  <c r="H36" i="3"/>
  <c r="F575" i="3"/>
  <c r="F632" i="3" s="1"/>
  <c r="H84" i="3"/>
  <c r="H81" i="3" s="1"/>
  <c r="H39" i="3"/>
  <c r="H17" i="3"/>
  <c r="H50" i="3"/>
  <c r="H32" i="3"/>
  <c r="H94" i="3"/>
  <c r="H91" i="3" s="1"/>
  <c r="H75" i="3"/>
  <c r="H56" i="3"/>
  <c r="E575" i="3"/>
  <c r="E632" i="3" s="1"/>
  <c r="AA575" i="3"/>
  <c r="AA632" i="3" s="1"/>
  <c r="J575" i="3"/>
  <c r="J632" i="3" s="1"/>
  <c r="D575" i="3"/>
  <c r="D632" i="3" s="1"/>
  <c r="V575" i="3"/>
  <c r="V632" i="3" s="1"/>
  <c r="L97" i="68" l="1"/>
  <c r="L96" i="68"/>
  <c r="Q97" i="68"/>
  <c r="Q96" i="68"/>
  <c r="AD97" i="68"/>
  <c r="AD96" i="68"/>
  <c r="K97" i="68"/>
  <c r="K96" i="68"/>
  <c r="P97" i="68"/>
  <c r="P96" i="68"/>
  <c r="U97" i="68"/>
  <c r="U96" i="68"/>
  <c r="O97" i="68"/>
  <c r="O96" i="68"/>
  <c r="D97" i="68"/>
  <c r="D96" i="68"/>
  <c r="I97" i="68"/>
  <c r="I96" i="68"/>
  <c r="V97" i="68"/>
  <c r="V96" i="68"/>
  <c r="X97" i="68"/>
  <c r="X96" i="68"/>
  <c r="AC97" i="68"/>
  <c r="AC96" i="68"/>
  <c r="J97" i="68"/>
  <c r="J96" i="68"/>
  <c r="G97" i="68"/>
  <c r="G96" i="68"/>
  <c r="AB97" i="68"/>
  <c r="AB96" i="68"/>
  <c r="N97" i="68"/>
  <c r="N96" i="68"/>
  <c r="AA97" i="68"/>
  <c r="AA96" i="68"/>
  <c r="AF97" i="68"/>
  <c r="AF96" i="68"/>
  <c r="E97" i="68"/>
  <c r="E96" i="68"/>
  <c r="R97" i="68"/>
  <c r="R96" i="68"/>
  <c r="AE97" i="68"/>
  <c r="AE96" i="68"/>
  <c r="T97" i="68"/>
  <c r="T96" i="68"/>
  <c r="Y97" i="68"/>
  <c r="Y96" i="68"/>
  <c r="F97" i="68"/>
  <c r="F96" i="68"/>
  <c r="S97" i="68"/>
  <c r="S96" i="68"/>
  <c r="H97" i="68"/>
  <c r="H96" i="68"/>
  <c r="M97" i="68"/>
  <c r="M96" i="68"/>
  <c r="Z97" i="68"/>
  <c r="Z96" i="68"/>
  <c r="W97" i="68"/>
  <c r="W96" i="68"/>
  <c r="O299" i="65"/>
  <c r="O557" i="65" s="1"/>
  <c r="O556" i="65" s="1"/>
  <c r="Y149" i="3"/>
  <c r="C133" i="71"/>
  <c r="D75" i="72"/>
  <c r="D133" i="71" s="1"/>
  <c r="C7" i="71"/>
  <c r="D23" i="72"/>
  <c r="D7" i="71" s="1"/>
  <c r="D100" i="72"/>
  <c r="D33" i="71" s="1"/>
  <c r="C33" i="71"/>
  <c r="D149" i="3"/>
  <c r="Q149" i="3"/>
  <c r="AE494" i="3"/>
  <c r="C97" i="72"/>
  <c r="AE475" i="3"/>
  <c r="AE498" i="3"/>
  <c r="L149" i="3"/>
  <c r="K149" i="3"/>
  <c r="AC299" i="65"/>
  <c r="U299" i="65"/>
  <c r="Y299" i="65"/>
  <c r="M149" i="3"/>
  <c r="I149" i="3"/>
  <c r="AE499" i="3"/>
  <c r="C101" i="72"/>
  <c r="C13" i="71"/>
  <c r="D24" i="72"/>
  <c r="D13" i="71" s="1"/>
  <c r="AE474" i="3"/>
  <c r="C74" i="72"/>
  <c r="AE495" i="3"/>
  <c r="C98" i="72"/>
  <c r="V149" i="3"/>
  <c r="G149" i="3"/>
  <c r="AB149" i="3"/>
  <c r="AE473" i="3"/>
  <c r="C73" i="72"/>
  <c r="Q80" i="1"/>
  <c r="Q465" i="1" s="1"/>
  <c r="J80" i="5"/>
  <c r="J465" i="5" s="1"/>
  <c r="AB498" i="3"/>
  <c r="I35" i="1"/>
  <c r="M35" i="5"/>
  <c r="W498" i="3"/>
  <c r="F498" i="3"/>
  <c r="P8" i="5"/>
  <c r="U112" i="2"/>
  <c r="K112" i="2"/>
  <c r="T497" i="2"/>
  <c r="T608" i="2" s="1"/>
  <c r="I112" i="2"/>
  <c r="J111" i="65"/>
  <c r="K67" i="65"/>
  <c r="T103" i="3"/>
  <c r="J103" i="3"/>
  <c r="I103" i="3"/>
  <c r="D103" i="3"/>
  <c r="N107" i="3"/>
  <c r="N469" i="3" s="1"/>
  <c r="AD103" i="3"/>
  <c r="I107" i="3"/>
  <c r="I469" i="3" s="1"/>
  <c r="AD107" i="3"/>
  <c r="AD469" i="3" s="1"/>
  <c r="R103" i="3"/>
  <c r="M103" i="3"/>
  <c r="Z107" i="3"/>
  <c r="Z469" i="3" s="1"/>
  <c r="Q103" i="3"/>
  <c r="W103" i="3"/>
  <c r="F103" i="3"/>
  <c r="P103" i="3"/>
  <c r="Q107" i="3"/>
  <c r="Q469" i="3" s="1"/>
  <c r="AB107" i="3"/>
  <c r="AB469" i="3" s="1"/>
  <c r="C103" i="3"/>
  <c r="Z116" i="3"/>
  <c r="Z476" i="3" s="1"/>
  <c r="V116" i="3"/>
  <c r="V476" i="3" s="1"/>
  <c r="T116" i="3"/>
  <c r="T476" i="3" s="1"/>
  <c r="R116" i="3"/>
  <c r="R476" i="3" s="1"/>
  <c r="N116" i="3"/>
  <c r="N476" i="3" s="1"/>
  <c r="C116" i="3"/>
  <c r="C476" i="3" s="1"/>
  <c r="AD116" i="3"/>
  <c r="AD476" i="3" s="1"/>
  <c r="P116" i="3"/>
  <c r="P476" i="3" s="1"/>
  <c r="L116" i="3"/>
  <c r="L476" i="3" s="1"/>
  <c r="E116" i="3"/>
  <c r="E476" i="3" s="1"/>
  <c r="AA116" i="3"/>
  <c r="AA476" i="3" s="1"/>
  <c r="U116" i="3"/>
  <c r="U476" i="3" s="1"/>
  <c r="O116" i="3"/>
  <c r="O476" i="3" s="1"/>
  <c r="C5" i="41"/>
  <c r="P112" i="2"/>
  <c r="M463" i="65"/>
  <c r="M602" i="65" s="1"/>
  <c r="X111" i="65"/>
  <c r="G67" i="65"/>
  <c r="AB111" i="65"/>
  <c r="AA67" i="65"/>
  <c r="H103" i="3"/>
  <c r="E103" i="3"/>
  <c r="Y107" i="3"/>
  <c r="Y469" i="3" s="1"/>
  <c r="AC103" i="3"/>
  <c r="C5" i="39"/>
  <c r="G497" i="2"/>
  <c r="G608" i="2" s="1"/>
  <c r="AC149" i="3"/>
  <c r="H499" i="3"/>
  <c r="N8" i="5"/>
  <c r="F497" i="2"/>
  <c r="F608" i="2" s="1"/>
  <c r="S497" i="2"/>
  <c r="S608" i="2" s="1"/>
  <c r="G498" i="3"/>
  <c r="N497" i="2"/>
  <c r="N608" i="2" s="1"/>
  <c r="Z497" i="2"/>
  <c r="Z608" i="2" s="1"/>
  <c r="T462" i="3"/>
  <c r="U15" i="70"/>
  <c r="U15" i="68"/>
  <c r="R462" i="3"/>
  <c r="S15" i="70"/>
  <c r="S15" i="68"/>
  <c r="AE53" i="3"/>
  <c r="AE461" i="3" s="1"/>
  <c r="AF14" i="70"/>
  <c r="AF14" i="68"/>
  <c r="O21" i="70"/>
  <c r="O21" i="68"/>
  <c r="H462" i="3"/>
  <c r="I15" i="70"/>
  <c r="I15" i="68"/>
  <c r="U462" i="3"/>
  <c r="V15" i="70"/>
  <c r="V15" i="68"/>
  <c r="U53" i="3"/>
  <c r="V14" i="70"/>
  <c r="V14" i="68"/>
  <c r="R459" i="3"/>
  <c r="S10" i="70"/>
  <c r="S10" i="68"/>
  <c r="S92" i="68" s="1"/>
  <c r="W21" i="70"/>
  <c r="W21" i="68"/>
  <c r="N53" i="3"/>
  <c r="O14" i="70"/>
  <c r="O14" i="68"/>
  <c r="J21" i="70"/>
  <c r="J21" i="68"/>
  <c r="R21" i="70"/>
  <c r="R21" i="68"/>
  <c r="AC462" i="3"/>
  <c r="AD15" i="70"/>
  <c r="AD15" i="68"/>
  <c r="J459" i="3"/>
  <c r="K10" i="70"/>
  <c r="K10" i="68"/>
  <c r="K92" i="68" s="1"/>
  <c r="P459" i="3"/>
  <c r="Q10" i="70"/>
  <c r="Q10" i="68"/>
  <c r="Q92" i="68" s="1"/>
  <c r="I53" i="3"/>
  <c r="J14" i="70"/>
  <c r="J14" i="68"/>
  <c r="AA462" i="3"/>
  <c r="AB15" i="70"/>
  <c r="AB15" i="68"/>
  <c r="AA21" i="70"/>
  <c r="AA21" i="68"/>
  <c r="S459" i="3"/>
  <c r="T10" i="70"/>
  <c r="T10" i="68"/>
  <c r="T92" i="68" s="1"/>
  <c r="K459" i="3"/>
  <c r="L10" i="70"/>
  <c r="L10" i="68"/>
  <c r="L92" i="68" s="1"/>
  <c r="G459" i="3"/>
  <c r="H10" i="70"/>
  <c r="H10" i="68"/>
  <c r="H92" i="68" s="1"/>
  <c r="Z53" i="3"/>
  <c r="AA14" i="70"/>
  <c r="AA14" i="68"/>
  <c r="F462" i="3"/>
  <c r="G15" i="70"/>
  <c r="G15" i="68"/>
  <c r="AD53" i="3"/>
  <c r="AD461" i="3" s="1"/>
  <c r="AE14" i="70"/>
  <c r="AE14" i="68"/>
  <c r="W462" i="3"/>
  <c r="X15" i="70"/>
  <c r="X15" i="68"/>
  <c r="K462" i="3"/>
  <c r="L15" i="70"/>
  <c r="L15" i="68"/>
  <c r="W53" i="3"/>
  <c r="X14" i="70"/>
  <c r="X14" i="68"/>
  <c r="P21" i="70"/>
  <c r="P21" i="68"/>
  <c r="S462" i="3"/>
  <c r="T15" i="70"/>
  <c r="T15" i="68"/>
  <c r="F459" i="3"/>
  <c r="G10" i="70"/>
  <c r="G10" i="68"/>
  <c r="G92" i="68" s="1"/>
  <c r="AE53" i="2"/>
  <c r="AE461" i="2" s="1"/>
  <c r="D14" i="69"/>
  <c r="D14" i="67"/>
  <c r="AE53" i="1"/>
  <c r="AE461" i="1" s="1"/>
  <c r="G14" i="67"/>
  <c r="G14" i="69"/>
  <c r="AE462" i="1"/>
  <c r="G15" i="69"/>
  <c r="G15" i="67"/>
  <c r="C462" i="3"/>
  <c r="D15" i="70"/>
  <c r="D15" i="68"/>
  <c r="AE462" i="5"/>
  <c r="F15" i="69"/>
  <c r="F15" i="67"/>
  <c r="H53" i="3"/>
  <c r="I14" i="70"/>
  <c r="I14" i="68"/>
  <c r="U21" i="70"/>
  <c r="U21" i="68"/>
  <c r="V462" i="3"/>
  <c r="W15" i="70"/>
  <c r="W15" i="68"/>
  <c r="N459" i="3"/>
  <c r="O10" i="70"/>
  <c r="O10" i="68"/>
  <c r="O92" i="68" s="1"/>
  <c r="Y459" i="3"/>
  <c r="Z10" i="70"/>
  <c r="Z10" i="68"/>
  <c r="Z92" i="68" s="1"/>
  <c r="I459" i="3"/>
  <c r="J10" i="70"/>
  <c r="J10" i="68"/>
  <c r="J92" i="68" s="1"/>
  <c r="V53" i="3"/>
  <c r="W14" i="70"/>
  <c r="W14" i="68"/>
  <c r="I462" i="3"/>
  <c r="J15" i="70"/>
  <c r="J15" i="68"/>
  <c r="Y53" i="3"/>
  <c r="Z14" i="70"/>
  <c r="Z14" i="68"/>
  <c r="K21" i="70"/>
  <c r="K21" i="68"/>
  <c r="V459" i="3"/>
  <c r="W10" i="70"/>
  <c r="W10" i="68"/>
  <c r="W92" i="68" s="1"/>
  <c r="Q462" i="3"/>
  <c r="R15" i="70"/>
  <c r="R15" i="68"/>
  <c r="D459" i="3"/>
  <c r="E10" i="70"/>
  <c r="E10" i="68"/>
  <c r="E92" i="68" s="1"/>
  <c r="AA459" i="3"/>
  <c r="AB10" i="70"/>
  <c r="AB10" i="68"/>
  <c r="AB92" i="68" s="1"/>
  <c r="Z459" i="3"/>
  <c r="AA10" i="70"/>
  <c r="AA10" i="68"/>
  <c r="AA92" i="68" s="1"/>
  <c r="E53" i="3"/>
  <c r="F14" i="70"/>
  <c r="F14" i="68"/>
  <c r="E21" i="70"/>
  <c r="E21" i="68"/>
  <c r="Z462" i="3"/>
  <c r="AA15" i="70"/>
  <c r="AA15" i="68"/>
  <c r="D53" i="3"/>
  <c r="E14" i="70"/>
  <c r="E14" i="68"/>
  <c r="Q21" i="70"/>
  <c r="Q21" i="68"/>
  <c r="AB53" i="3"/>
  <c r="AC14" i="70"/>
  <c r="AC14" i="68"/>
  <c r="AA53" i="3"/>
  <c r="AB14" i="70"/>
  <c r="AB14" i="68"/>
  <c r="AC459" i="3"/>
  <c r="AD10" i="70"/>
  <c r="AD10" i="68"/>
  <c r="AD92" i="68" s="1"/>
  <c r="O462" i="3"/>
  <c r="P15" i="70"/>
  <c r="P15" i="68"/>
  <c r="K53" i="3"/>
  <c r="L14" i="70"/>
  <c r="L14" i="68"/>
  <c r="M21" i="70"/>
  <c r="M21" i="68"/>
  <c r="D21" i="67"/>
  <c r="D21" i="69"/>
  <c r="G16" i="69"/>
  <c r="G16" i="67"/>
  <c r="AE53" i="5"/>
  <c r="AE461" i="5" s="1"/>
  <c r="F14" i="67"/>
  <c r="F14" i="69"/>
  <c r="H459" i="3"/>
  <c r="I10" i="70"/>
  <c r="I10" i="68"/>
  <c r="I92" i="68" s="1"/>
  <c r="Y21" i="70"/>
  <c r="Y21" i="68"/>
  <c r="H21" i="70"/>
  <c r="H21" i="68"/>
  <c r="X53" i="3"/>
  <c r="Y14" i="70"/>
  <c r="Y14" i="68"/>
  <c r="G53" i="3"/>
  <c r="H14" i="70"/>
  <c r="H14" i="68"/>
  <c r="Z21" i="70"/>
  <c r="Z21" i="68"/>
  <c r="J462" i="3"/>
  <c r="K15" i="70"/>
  <c r="K15" i="68"/>
  <c r="M459" i="3"/>
  <c r="N10" i="70"/>
  <c r="N10" i="68"/>
  <c r="N92" i="68" s="1"/>
  <c r="F21" i="70"/>
  <c r="F21" i="68"/>
  <c r="AB459" i="3"/>
  <c r="AC10" i="68"/>
  <c r="AC92" i="68" s="1"/>
  <c r="AC10" i="70"/>
  <c r="AF21" i="70"/>
  <c r="AF21" i="68"/>
  <c r="N21" i="70"/>
  <c r="N21" i="68"/>
  <c r="D462" i="3"/>
  <c r="E15" i="70"/>
  <c r="E15" i="68"/>
  <c r="P462" i="3"/>
  <c r="Q15" i="70"/>
  <c r="Q15" i="68"/>
  <c r="W459" i="3"/>
  <c r="X10" i="70"/>
  <c r="X10" i="68"/>
  <c r="X92" i="68" s="1"/>
  <c r="O459" i="3"/>
  <c r="P10" i="70"/>
  <c r="P10" i="68"/>
  <c r="P92" i="68" s="1"/>
  <c r="L459" i="3"/>
  <c r="M10" i="70"/>
  <c r="M10" i="68"/>
  <c r="M92" i="68" s="1"/>
  <c r="AC21" i="70"/>
  <c r="AC21" i="68"/>
  <c r="L462" i="3"/>
  <c r="M15" i="70"/>
  <c r="M15" i="68"/>
  <c r="O53" i="3"/>
  <c r="P14" i="70"/>
  <c r="P14" i="68"/>
  <c r="AE21" i="70"/>
  <c r="AE21" i="68"/>
  <c r="AE462" i="2"/>
  <c r="D15" i="69"/>
  <c r="D15" i="67"/>
  <c r="AE459" i="1"/>
  <c r="G10" i="69"/>
  <c r="G10" i="67"/>
  <c r="C459" i="3"/>
  <c r="D10" i="70"/>
  <c r="D10" i="68"/>
  <c r="D92" i="68" s="1"/>
  <c r="U459" i="3"/>
  <c r="V10" i="70"/>
  <c r="V10" i="68"/>
  <c r="V92" i="68" s="1"/>
  <c r="S21" i="70"/>
  <c r="S21" i="68"/>
  <c r="Q53" i="3"/>
  <c r="R14" i="70"/>
  <c r="R14" i="68"/>
  <c r="I21" i="70"/>
  <c r="I21" i="68"/>
  <c r="T53" i="3"/>
  <c r="U14" i="70"/>
  <c r="U14" i="68"/>
  <c r="V21" i="70"/>
  <c r="V21" i="68"/>
  <c r="T459" i="3"/>
  <c r="U10" i="70"/>
  <c r="U10" i="68"/>
  <c r="U92" i="68" s="1"/>
  <c r="R53" i="3"/>
  <c r="S14" i="70"/>
  <c r="S14" i="68"/>
  <c r="X462" i="3"/>
  <c r="Y15" i="70"/>
  <c r="Y15" i="68"/>
  <c r="G462" i="3"/>
  <c r="H15" i="70"/>
  <c r="H15" i="68"/>
  <c r="N462" i="3"/>
  <c r="O15" i="70"/>
  <c r="O15" i="68"/>
  <c r="Y462" i="3"/>
  <c r="Z15" i="70"/>
  <c r="Z15" i="68"/>
  <c r="Q459" i="3"/>
  <c r="R10" i="70"/>
  <c r="R10" i="68"/>
  <c r="R92" i="68" s="1"/>
  <c r="AE459" i="3"/>
  <c r="AF10" i="70"/>
  <c r="AF10" i="68"/>
  <c r="AF92" i="68" s="1"/>
  <c r="J53" i="3"/>
  <c r="K14" i="70"/>
  <c r="K14" i="68"/>
  <c r="E462" i="3"/>
  <c r="F15" i="70"/>
  <c r="F15" i="68"/>
  <c r="S53" i="3"/>
  <c r="T14" i="70"/>
  <c r="T14" i="68"/>
  <c r="AD21" i="70"/>
  <c r="AD21" i="68"/>
  <c r="AE462" i="3"/>
  <c r="AF15" i="70"/>
  <c r="AF15" i="68"/>
  <c r="M462" i="3"/>
  <c r="N15" i="70"/>
  <c r="N15" i="68"/>
  <c r="X459" i="3"/>
  <c r="Y10" i="70"/>
  <c r="Y10" i="68"/>
  <c r="Y92" i="68" s="1"/>
  <c r="M53" i="3"/>
  <c r="N14" i="70"/>
  <c r="N14" i="68"/>
  <c r="AB21" i="70"/>
  <c r="AB21" i="68"/>
  <c r="E459" i="3"/>
  <c r="F10" i="70"/>
  <c r="F10" i="68"/>
  <c r="F92" i="68" s="1"/>
  <c r="P53" i="3"/>
  <c r="Q14" i="70"/>
  <c r="Q14" i="68"/>
  <c r="L53" i="3"/>
  <c r="M14" i="70"/>
  <c r="M14" i="68"/>
  <c r="G21" i="70"/>
  <c r="G21" i="68"/>
  <c r="AC53" i="3"/>
  <c r="AD14" i="70"/>
  <c r="AD14" i="68"/>
  <c r="F53" i="3"/>
  <c r="G14" i="70"/>
  <c r="G14" i="68"/>
  <c r="X21" i="70"/>
  <c r="X21" i="68"/>
  <c r="L21" i="70"/>
  <c r="L21" i="68"/>
  <c r="AD459" i="3"/>
  <c r="AE10" i="70"/>
  <c r="AE10" i="68"/>
  <c r="AE92" i="68" s="1"/>
  <c r="T21" i="70"/>
  <c r="T21" i="68"/>
  <c r="AB462" i="3"/>
  <c r="AC15" i="70"/>
  <c r="AC15" i="68"/>
  <c r="AD462" i="3"/>
  <c r="AE15" i="70"/>
  <c r="AE15" i="68"/>
  <c r="AE459" i="2"/>
  <c r="D10" i="67"/>
  <c r="D10" i="69"/>
  <c r="G21" i="69"/>
  <c r="G21" i="67"/>
  <c r="AE459" i="5"/>
  <c r="F10" i="69"/>
  <c r="F10" i="67"/>
  <c r="D21" i="70"/>
  <c r="D21" i="68"/>
  <c r="C53" i="3"/>
  <c r="D14" i="70"/>
  <c r="D14" i="68"/>
  <c r="F21" i="69"/>
  <c r="F21" i="67"/>
  <c r="E299" i="65"/>
  <c r="P299" i="65"/>
  <c r="T299" i="65"/>
  <c r="T557" i="65" s="1"/>
  <c r="T556" i="65" s="1"/>
  <c r="K299" i="65"/>
  <c r="G299" i="65"/>
  <c r="AA299" i="65"/>
  <c r="J116" i="3"/>
  <c r="J476" i="3" s="1"/>
  <c r="T107" i="3"/>
  <c r="T469" i="3" s="1"/>
  <c r="J107" i="3"/>
  <c r="J469" i="3" s="1"/>
  <c r="AE103" i="3"/>
  <c r="S107" i="3"/>
  <c r="S469" i="3" s="1"/>
  <c r="V107" i="3"/>
  <c r="V469" i="3" s="1"/>
  <c r="G116" i="3"/>
  <c r="G476" i="3" s="1"/>
  <c r="AB116" i="3"/>
  <c r="AB476" i="3" s="1"/>
  <c r="W116" i="3"/>
  <c r="W476" i="3" s="1"/>
  <c r="H116" i="3"/>
  <c r="H476" i="3" s="1"/>
  <c r="AC116" i="3"/>
  <c r="AC476" i="3" s="1"/>
  <c r="I116" i="3"/>
  <c r="I476" i="3" s="1"/>
  <c r="I472" i="3" s="1"/>
  <c r="F116" i="3"/>
  <c r="F476" i="3" s="1"/>
  <c r="L107" i="3"/>
  <c r="L469" i="3" s="1"/>
  <c r="N103" i="3"/>
  <c r="V103" i="3"/>
  <c r="Y103" i="3"/>
  <c r="K103" i="3"/>
  <c r="X103" i="3"/>
  <c r="H107" i="3"/>
  <c r="H469" i="3" s="1"/>
  <c r="S103" i="3"/>
  <c r="U103" i="3"/>
  <c r="G103" i="3"/>
  <c r="AA103" i="3"/>
  <c r="AA468" i="3" s="1"/>
  <c r="O103" i="3"/>
  <c r="C107" i="3"/>
  <c r="C469" i="3" s="1"/>
  <c r="X107" i="3"/>
  <c r="X469" i="3" s="1"/>
  <c r="P112" i="3"/>
  <c r="N498" i="3"/>
  <c r="N497" i="3" s="1"/>
  <c r="N608" i="3" s="1"/>
  <c r="E520" i="3"/>
  <c r="E612" i="3" s="1"/>
  <c r="S149" i="3"/>
  <c r="U35" i="3"/>
  <c r="D35" i="2"/>
  <c r="D31" i="2" s="1"/>
  <c r="D460" i="2" s="1"/>
  <c r="I8" i="2"/>
  <c r="R497" i="2"/>
  <c r="R608" i="2" s="1"/>
  <c r="AD35" i="2"/>
  <c r="Z80" i="2"/>
  <c r="Z465" i="2" s="1"/>
  <c r="X497" i="2"/>
  <c r="X608" i="2" s="1"/>
  <c r="T149" i="3"/>
  <c r="P149" i="3"/>
  <c r="AE149" i="3"/>
  <c r="AA149" i="3"/>
  <c r="M499" i="3"/>
  <c r="M497" i="3" s="1"/>
  <c r="M608" i="3" s="1"/>
  <c r="Y69" i="2"/>
  <c r="Y68" i="2" s="1"/>
  <c r="D69" i="5"/>
  <c r="D68" i="5" s="1"/>
  <c r="D464" i="5" s="1"/>
  <c r="W497" i="2"/>
  <c r="W608" i="2" s="1"/>
  <c r="L497" i="2"/>
  <c r="L608" i="2" s="1"/>
  <c r="I499" i="3"/>
  <c r="I497" i="3" s="1"/>
  <c r="I608" i="3" s="1"/>
  <c r="R498" i="3"/>
  <c r="AD80" i="1"/>
  <c r="AD465" i="1" s="1"/>
  <c r="D80" i="1"/>
  <c r="D465" i="1" s="1"/>
  <c r="X35" i="3"/>
  <c r="AE80" i="5"/>
  <c r="T8" i="5"/>
  <c r="G35" i="3"/>
  <c r="C35" i="1"/>
  <c r="AD149" i="3"/>
  <c r="L35" i="1"/>
  <c r="C69" i="5"/>
  <c r="C68" i="5" s="1"/>
  <c r="C464" i="5" s="1"/>
  <c r="X80" i="5"/>
  <c r="X465" i="5" s="1"/>
  <c r="S8" i="2"/>
  <c r="Y35" i="1"/>
  <c r="N35" i="2"/>
  <c r="N31" i="2" s="1"/>
  <c r="N460" i="2" s="1"/>
  <c r="O35" i="2"/>
  <c r="M69" i="2"/>
  <c r="M68" i="2" s="1"/>
  <c r="M464" i="2" s="1"/>
  <c r="X149" i="3"/>
  <c r="P475" i="3"/>
  <c r="O112" i="3"/>
  <c r="C149" i="3"/>
  <c r="R299" i="65"/>
  <c r="H112" i="3"/>
  <c r="D112" i="3"/>
  <c r="U149" i="3"/>
  <c r="N112" i="3"/>
  <c r="E149" i="3"/>
  <c r="L8" i="5"/>
  <c r="L458" i="5" s="1"/>
  <c r="N69" i="5"/>
  <c r="N68" i="5" s="1"/>
  <c r="N464" i="5" s="1"/>
  <c r="W69" i="5"/>
  <c r="W68" i="5" s="1"/>
  <c r="O149" i="3"/>
  <c r="Z149" i="3"/>
  <c r="J149" i="3"/>
  <c r="X80" i="1"/>
  <c r="X465" i="1" s="1"/>
  <c r="C80" i="1"/>
  <c r="C465" i="1" s="1"/>
  <c r="Q299" i="65"/>
  <c r="Y80" i="3"/>
  <c r="I80" i="2"/>
  <c r="I465" i="2" s="1"/>
  <c r="G69" i="5"/>
  <c r="G68" i="5" s="1"/>
  <c r="P69" i="5"/>
  <c r="P68" i="5" s="1"/>
  <c r="D35" i="1"/>
  <c r="D31" i="1" s="1"/>
  <c r="D460" i="1" s="1"/>
  <c r="M80" i="5"/>
  <c r="M465" i="5" s="1"/>
  <c r="T112" i="3"/>
  <c r="P497" i="3"/>
  <c r="P608" i="3" s="1"/>
  <c r="M112" i="3"/>
  <c r="H475" i="3"/>
  <c r="H472" i="3" s="1"/>
  <c r="H605" i="3" s="1"/>
  <c r="F122" i="2"/>
  <c r="Z299" i="65"/>
  <c r="Z557" i="65" s="1"/>
  <c r="Z556" i="65" s="1"/>
  <c r="F35" i="3"/>
  <c r="AB80" i="3"/>
  <c r="Z69" i="3"/>
  <c r="Z68" i="3" s="1"/>
  <c r="P35" i="2"/>
  <c r="P31" i="2" s="1"/>
  <c r="P460" i="2" s="1"/>
  <c r="M35" i="1"/>
  <c r="M31" i="1" s="1"/>
  <c r="M460" i="1" s="1"/>
  <c r="M8" i="5"/>
  <c r="O69" i="2"/>
  <c r="O68" i="2" s="1"/>
  <c r="C69" i="3"/>
  <c r="C68" i="3" s="1"/>
  <c r="AA497" i="2"/>
  <c r="AA608" i="2" s="1"/>
  <c r="X112" i="3"/>
  <c r="AB497" i="2"/>
  <c r="AB608" i="2" s="1"/>
  <c r="Y112" i="3"/>
  <c r="AE299" i="65"/>
  <c r="AE557" i="65" s="1"/>
  <c r="AE556" i="65" s="1"/>
  <c r="S69" i="2"/>
  <c r="S68" i="2" s="1"/>
  <c r="V8" i="5"/>
  <c r="V458" i="5" s="1"/>
  <c r="C35" i="3"/>
  <c r="AE497" i="2"/>
  <c r="AE608" i="2" s="1"/>
  <c r="V499" i="3"/>
  <c r="M299" i="65"/>
  <c r="X299" i="65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509" i="39" s="1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C109" i="72" s="1"/>
  <c r="AE161" i="39"/>
  <c r="AE509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M517" i="41" s="1"/>
  <c r="M515" i="41" s="1"/>
  <c r="M611" i="41" s="1"/>
  <c r="T174" i="41"/>
  <c r="T517" i="41" s="1"/>
  <c r="T515" i="41" s="1"/>
  <c r="T611" i="41" s="1"/>
  <c r="W174" i="41"/>
  <c r="W517" i="41" s="1"/>
  <c r="W515" i="41" s="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J486" i="5" s="1"/>
  <c r="F133" i="3"/>
  <c r="AA135" i="3"/>
  <c r="T142" i="3"/>
  <c r="T490" i="5"/>
  <c r="T141" i="5"/>
  <c r="N136" i="3"/>
  <c r="I135" i="3"/>
  <c r="AE175" i="3"/>
  <c r="C120" i="72" s="1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C112" i="72" s="1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L518" i="1" s="1"/>
  <c r="L515" i="1" s="1"/>
  <c r="L611" i="1" s="1"/>
  <c r="X142" i="3"/>
  <c r="X141" i="5"/>
  <c r="X490" i="5"/>
  <c r="AA185" i="3"/>
  <c r="Q184" i="3"/>
  <c r="Y131" i="3"/>
  <c r="Y130" i="5"/>
  <c r="Y486" i="5" s="1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W173" i="1" s="1"/>
  <c r="C142" i="3"/>
  <c r="C490" i="5"/>
  <c r="C141" i="5"/>
  <c r="V185" i="3"/>
  <c r="AC126" i="3"/>
  <c r="AC482" i="3" s="1"/>
  <c r="AC482" i="1"/>
  <c r="P124" i="3"/>
  <c r="P480" i="1"/>
  <c r="P478" i="1" s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C126" i="72" s="1"/>
  <c r="AE182" i="1"/>
  <c r="AE435" i="3"/>
  <c r="C242" i="72" s="1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E577" i="5" s="1"/>
  <c r="D429" i="3"/>
  <c r="AC431" i="2"/>
  <c r="AC579" i="2" s="1"/>
  <c r="AC636" i="2" s="1"/>
  <c r="AA431" i="2"/>
  <c r="AA579" i="2" s="1"/>
  <c r="AA636" i="2" s="1"/>
  <c r="L431" i="2"/>
  <c r="L579" i="2" s="1"/>
  <c r="L636" i="2" s="1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160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C111" i="72" s="1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K486" i="5" s="1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C93" i="72" s="1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E173" i="41" s="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P518" i="1" s="1"/>
  <c r="P515" i="1" s="1"/>
  <c r="P611" i="1" s="1"/>
  <c r="D142" i="3"/>
  <c r="D490" i="5"/>
  <c r="D141" i="5"/>
  <c r="V136" i="3"/>
  <c r="D183" i="3"/>
  <c r="D182" i="1"/>
  <c r="J132" i="3"/>
  <c r="S142" i="3"/>
  <c r="S141" i="5"/>
  <c r="S490" i="5"/>
  <c r="S489" i="5" s="1"/>
  <c r="S607" i="5" s="1"/>
  <c r="AA136" i="3"/>
  <c r="T136" i="3"/>
  <c r="I136" i="3"/>
  <c r="Z183" i="3"/>
  <c r="Z182" i="1"/>
  <c r="Z173" i="1" s="1"/>
  <c r="I488" i="1"/>
  <c r="N125" i="3"/>
  <c r="N481" i="3" s="1"/>
  <c r="N481" i="1"/>
  <c r="Y183" i="3"/>
  <c r="Y182" i="1"/>
  <c r="Y518" i="1" s="1"/>
  <c r="Y515" i="1" s="1"/>
  <c r="Y611" i="1" s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D486" i="5" s="1"/>
  <c r="AE185" i="3"/>
  <c r="AC435" i="3"/>
  <c r="AC434" i="5"/>
  <c r="AC580" i="5" s="1"/>
  <c r="AC637" i="5" s="1"/>
  <c r="AB427" i="3"/>
  <c r="AB426" i="5"/>
  <c r="AB577" i="5" s="1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K431" i="2"/>
  <c r="K579" i="2" s="1"/>
  <c r="K636" i="2" s="1"/>
  <c r="AB431" i="2"/>
  <c r="AB579" i="2" s="1"/>
  <c r="AB636" i="2" s="1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395" i="3"/>
  <c r="AB378" i="3"/>
  <c r="AB377" i="2"/>
  <c r="AB356" i="3"/>
  <c r="AB355" i="2"/>
  <c r="M404" i="3"/>
  <c r="M386" i="3"/>
  <c r="M385" i="2"/>
  <c r="M363" i="3"/>
  <c r="M328" i="2"/>
  <c r="Z418" i="3"/>
  <c r="Z417" i="2"/>
  <c r="Z395" i="3"/>
  <c r="Z378" i="3"/>
  <c r="Z377" i="2"/>
  <c r="Z356" i="3"/>
  <c r="Z355" i="2"/>
  <c r="H404" i="3"/>
  <c r="H386" i="3"/>
  <c r="H385" i="2"/>
  <c r="H363" i="3"/>
  <c r="H328" i="2"/>
  <c r="D418" i="3"/>
  <c r="D417" i="2"/>
  <c r="D395" i="3"/>
  <c r="D378" i="3"/>
  <c r="D377" i="2"/>
  <c r="D356" i="3"/>
  <c r="D355" i="2"/>
  <c r="AE283" i="3"/>
  <c r="C184" i="72" s="1"/>
  <c r="AE259" i="3"/>
  <c r="C166" i="72" s="1"/>
  <c r="T546" i="1"/>
  <c r="T287" i="1"/>
  <c r="T267" i="3"/>
  <c r="T237" i="1"/>
  <c r="T230" i="1" s="1"/>
  <c r="T534" i="1" s="1"/>
  <c r="O548" i="1"/>
  <c r="O271" i="3"/>
  <c r="O245" i="3"/>
  <c r="O244" i="1"/>
  <c r="O240" i="1" s="1"/>
  <c r="O535" i="1" s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N531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C157" i="72" s="1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I517" i="41" s="1"/>
  <c r="I515" i="41" s="1"/>
  <c r="I611" i="41" s="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L122" i="5" s="1"/>
  <c r="H133" i="3"/>
  <c r="V135" i="3"/>
  <c r="J142" i="3"/>
  <c r="J490" i="5"/>
  <c r="J141" i="5"/>
  <c r="E136" i="3"/>
  <c r="S134" i="3"/>
  <c r="AA131" i="3"/>
  <c r="AA130" i="5"/>
  <c r="AA486" i="5" s="1"/>
  <c r="T140" i="3"/>
  <c r="T488" i="3" s="1"/>
  <c r="T488" i="5"/>
  <c r="N132" i="3"/>
  <c r="I131" i="3"/>
  <c r="I130" i="5"/>
  <c r="I486" i="5" s="1"/>
  <c r="I478" i="5" s="1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P509" i="39" s="1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X509" i="39" s="1"/>
  <c r="Z171" i="3"/>
  <c r="Z513" i="3" s="1"/>
  <c r="Z513" i="39"/>
  <c r="AB172" i="3"/>
  <c r="AB514" i="3" s="1"/>
  <c r="AB514" i="39"/>
  <c r="AB162" i="3"/>
  <c r="AB161" i="39"/>
  <c r="AB509" i="39" s="1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O517" i="41" s="1"/>
  <c r="O515" i="41" s="1"/>
  <c r="O611" i="41" s="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T518" i="1" s="1"/>
  <c r="T515" i="1" s="1"/>
  <c r="T611" i="1" s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W486" i="5" s="1"/>
  <c r="W478" i="5" s="1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O478" i="1" s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D518" i="1" s="1"/>
  <c r="AD515" i="1" s="1"/>
  <c r="AD611" i="1" s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S577" i="5" s="1"/>
  <c r="R429" i="3"/>
  <c r="P578" i="5"/>
  <c r="P635" i="5" s="1"/>
  <c r="L435" i="3"/>
  <c r="L434" i="5"/>
  <c r="L580" i="5" s="1"/>
  <c r="L637" i="5" s="1"/>
  <c r="K427" i="3"/>
  <c r="K426" i="5"/>
  <c r="J429" i="3"/>
  <c r="G578" i="5"/>
  <c r="G635" i="5" s="1"/>
  <c r="D435" i="3"/>
  <c r="D434" i="5"/>
  <c r="D580" i="5" s="1"/>
  <c r="D637" i="5" s="1"/>
  <c r="C427" i="3"/>
  <c r="C426" i="5"/>
  <c r="AB578" i="1"/>
  <c r="AB635" i="1" s="1"/>
  <c r="N578" i="1"/>
  <c r="I578" i="1"/>
  <c r="J578" i="1"/>
  <c r="R578" i="1"/>
  <c r="R635" i="1" s="1"/>
  <c r="S578" i="1"/>
  <c r="AA578" i="1"/>
  <c r="AA635" i="1" s="1"/>
  <c r="W431" i="2"/>
  <c r="W579" i="2" s="1"/>
  <c r="W636" i="2" s="1"/>
  <c r="G431" i="2"/>
  <c r="G579" i="2" s="1"/>
  <c r="G636" i="2" s="1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160" i="39" s="1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AC517" i="41" s="1"/>
  <c r="AC515" i="41" s="1"/>
  <c r="AC611" i="41" s="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W434" i="1"/>
  <c r="W580" i="1" s="1"/>
  <c r="W637" i="1" s="1"/>
  <c r="T434" i="1"/>
  <c r="T580" i="1" s="1"/>
  <c r="T637" i="1" s="1"/>
  <c r="Y434" i="1"/>
  <c r="Y580" i="1" s="1"/>
  <c r="Y637" i="1" s="1"/>
  <c r="M434" i="1"/>
  <c r="F168" i="3"/>
  <c r="F510" i="3" s="1"/>
  <c r="F510" i="39"/>
  <c r="D172" i="3"/>
  <c r="D514" i="3" s="1"/>
  <c r="D514" i="39"/>
  <c r="D162" i="3"/>
  <c r="D161" i="39"/>
  <c r="D509" i="39" s="1"/>
  <c r="E168" i="3"/>
  <c r="E510" i="3" s="1"/>
  <c r="E510" i="39"/>
  <c r="G172" i="3"/>
  <c r="G514" i="3" s="1"/>
  <c r="G514" i="39"/>
  <c r="G162" i="3"/>
  <c r="G161" i="39"/>
  <c r="G509" i="39" s="1"/>
  <c r="I168" i="3"/>
  <c r="I510" i="3" s="1"/>
  <c r="I510" i="39"/>
  <c r="C172" i="3"/>
  <c r="C514" i="3" s="1"/>
  <c r="C514" i="39"/>
  <c r="C162" i="3"/>
  <c r="C161" i="39"/>
  <c r="C160" i="39" s="1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N509" i="39" s="1"/>
  <c r="P171" i="3"/>
  <c r="P513" i="3" s="1"/>
  <c r="P513" i="39"/>
  <c r="R172" i="3"/>
  <c r="R514" i="3" s="1"/>
  <c r="R514" i="39"/>
  <c r="R162" i="3"/>
  <c r="R161" i="39"/>
  <c r="R509" i="39" s="1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C114" i="72" s="1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T126" i="3"/>
  <c r="T482" i="3" s="1"/>
  <c r="T482" i="1"/>
  <c r="W124" i="3"/>
  <c r="W480" i="3" s="1"/>
  <c r="W480" i="1"/>
  <c r="W122" i="1"/>
  <c r="C133" i="3"/>
  <c r="AC183" i="3"/>
  <c r="AC182" i="1"/>
  <c r="AC518" i="1" s="1"/>
  <c r="AC515" i="1" s="1"/>
  <c r="AC611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S488" i="1"/>
  <c r="X125" i="3"/>
  <c r="X481" i="3" s="1"/>
  <c r="X481" i="1"/>
  <c r="AE176" i="3"/>
  <c r="C121" i="72" s="1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Z427" i="3"/>
  <c r="Z426" i="5"/>
  <c r="Y429" i="3"/>
  <c r="W578" i="5"/>
  <c r="W635" i="5" s="1"/>
  <c r="S435" i="3"/>
  <c r="S434" i="5"/>
  <c r="S580" i="5" s="1"/>
  <c r="S637" i="5" s="1"/>
  <c r="R427" i="3"/>
  <c r="R426" i="5"/>
  <c r="R577" i="5" s="1"/>
  <c r="Q429" i="3"/>
  <c r="O578" i="5"/>
  <c r="O635" i="5" s="1"/>
  <c r="K435" i="3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P434" i="1"/>
  <c r="P580" i="1" s="1"/>
  <c r="P637" i="1" s="1"/>
  <c r="X434" i="1"/>
  <c r="X580" i="1" s="1"/>
  <c r="X637" i="1" s="1"/>
  <c r="G434" i="1"/>
  <c r="G580" i="1" s="1"/>
  <c r="G637" i="1" s="1"/>
  <c r="E434" i="1"/>
  <c r="H434" i="1"/>
  <c r="H580" i="1" s="1"/>
  <c r="H637" i="1" s="1"/>
  <c r="AE431" i="2"/>
  <c r="N431" i="2"/>
  <c r="N579" i="2" s="1"/>
  <c r="N636" i="2" s="1"/>
  <c r="H431" i="2"/>
  <c r="H579" i="2" s="1"/>
  <c r="H636" i="2" s="1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C181" i="72" s="1"/>
  <c r="AE279" i="1"/>
  <c r="AE277" i="1" s="1"/>
  <c r="AE249" i="3"/>
  <c r="C162" i="72" s="1"/>
  <c r="T283" i="3"/>
  <c r="T259" i="3"/>
  <c r="O287" i="1"/>
  <c r="O546" i="1"/>
  <c r="O267" i="3"/>
  <c r="O237" i="1"/>
  <c r="O230" i="1" s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478" i="1" s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489" i="5" s="1"/>
  <c r="I607" i="5" s="1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O428" i="3"/>
  <c r="L436" i="3"/>
  <c r="I431" i="5"/>
  <c r="I579" i="5" s="1"/>
  <c r="I636" i="5" s="1"/>
  <c r="H428" i="3"/>
  <c r="D436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K517" i="41" s="1"/>
  <c r="K515" i="41" s="1"/>
  <c r="K611" i="41" s="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O486" i="5" s="1"/>
  <c r="O478" i="5" s="1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E489" i="5" s="1"/>
  <c r="E607" i="5" s="1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478" i="1" s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478" i="1" s="1"/>
  <c r="H122" i="1"/>
  <c r="R185" i="3"/>
  <c r="S126" i="3"/>
  <c r="S482" i="3" s="1"/>
  <c r="S482" i="1"/>
  <c r="X124" i="3"/>
  <c r="X480" i="1"/>
  <c r="X122" i="1"/>
  <c r="AE132" i="3"/>
  <c r="C85" i="72" s="1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P429" i="3"/>
  <c r="N578" i="5"/>
  <c r="N635" i="5" s="1"/>
  <c r="J435" i="3"/>
  <c r="J434" i="5"/>
  <c r="J580" i="5" s="1"/>
  <c r="J637" i="5" s="1"/>
  <c r="I427" i="3"/>
  <c r="I426" i="5"/>
  <c r="G429" i="3"/>
  <c r="F578" i="5"/>
  <c r="F635" i="5" s="1"/>
  <c r="AD431" i="2"/>
  <c r="AD579" i="2" s="1"/>
  <c r="AD636" i="2" s="1"/>
  <c r="E431" i="2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T509" i="39" s="1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C509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AB173" i="41" s="1"/>
  <c r="AB111" i="41" s="1"/>
  <c r="AB4" i="41" s="1"/>
  <c r="K140" i="3"/>
  <c r="K488" i="3" s="1"/>
  <c r="K488" i="5"/>
  <c r="Z132" i="3"/>
  <c r="U131" i="3"/>
  <c r="U130" i="5"/>
  <c r="AB133" i="3"/>
  <c r="P133" i="3"/>
  <c r="Y134" i="3"/>
  <c r="AC131" i="3"/>
  <c r="AC130" i="5"/>
  <c r="O134" i="3"/>
  <c r="L133" i="3"/>
  <c r="P184" i="3"/>
  <c r="H131" i="3"/>
  <c r="H130" i="5"/>
  <c r="H122" i="5" s="1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C122" i="72" s="1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C239" i="72" s="1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C110" i="72" s="1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AA504" i="41"/>
  <c r="G504" i="41"/>
  <c r="K134" i="3"/>
  <c r="Z131" i="3"/>
  <c r="Z130" i="5"/>
  <c r="G135" i="3"/>
  <c r="L124" i="3"/>
  <c r="L480" i="3" s="1"/>
  <c r="L480" i="1"/>
  <c r="L122" i="1"/>
  <c r="X133" i="3"/>
  <c r="P136" i="3"/>
  <c r="AC134" i="3"/>
  <c r="F183" i="3"/>
  <c r="F182" i="1"/>
  <c r="K488" i="1"/>
  <c r="T124" i="3"/>
  <c r="T122" i="1"/>
  <c r="T480" i="1"/>
  <c r="L136" i="3"/>
  <c r="V183" i="3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N489" i="5" s="1"/>
  <c r="N607" i="5" s="1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J488" i="1"/>
  <c r="C125" i="3"/>
  <c r="C481" i="3" s="1"/>
  <c r="C481" i="1"/>
  <c r="O183" i="3"/>
  <c r="O182" i="1"/>
  <c r="R488" i="1"/>
  <c r="S125" i="3"/>
  <c r="S481" i="3" s="1"/>
  <c r="S481" i="1"/>
  <c r="M183" i="3"/>
  <c r="M182" i="1"/>
  <c r="AE174" i="41"/>
  <c r="AD140" i="3"/>
  <c r="AD488" i="3" s="1"/>
  <c r="AD488" i="5"/>
  <c r="AD126" i="3"/>
  <c r="AD482" i="3" s="1"/>
  <c r="AD482" i="1"/>
  <c r="AE124" i="3"/>
  <c r="AE122" i="1"/>
  <c r="G30" i="67" s="1"/>
  <c r="AE480" i="1"/>
  <c r="AD429" i="3"/>
  <c r="AC578" i="5"/>
  <c r="AC635" i="5" s="1"/>
  <c r="Y435" i="3"/>
  <c r="Y434" i="5"/>
  <c r="Y580" i="5" s="1"/>
  <c r="Y637" i="5" s="1"/>
  <c r="X427" i="3"/>
  <c r="X426" i="5"/>
  <c r="X577" i="5" s="1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G577" i="5" s="1"/>
  <c r="H429" i="3"/>
  <c r="E578" i="5"/>
  <c r="E635" i="5" s="1"/>
  <c r="T431" i="2"/>
  <c r="T579" i="2" s="1"/>
  <c r="T636" i="2" s="1"/>
  <c r="I431" i="2"/>
  <c r="I579" i="2" s="1"/>
  <c r="I636" i="2" s="1"/>
  <c r="V431" i="2"/>
  <c r="V579" i="2" s="1"/>
  <c r="V636" i="2" s="1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C175" i="72" s="1"/>
  <c r="AE245" i="3"/>
  <c r="C158" i="72" s="1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W230" i="1" s="1"/>
  <c r="W534" i="1" s="1"/>
  <c r="Y412" i="3"/>
  <c r="Y394" i="3"/>
  <c r="Y393" i="2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C178" i="72" s="1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40"/>
  <c r="Y440" i="1"/>
  <c r="Y585" i="1"/>
  <c r="P586" i="1"/>
  <c r="P643" i="1" s="1"/>
  <c r="D586" i="5"/>
  <c r="D643" i="5" s="1"/>
  <c r="U586" i="5"/>
  <c r="U643" i="5" s="1"/>
  <c r="V138" i="3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O160" i="39" s="1"/>
  <c r="O111" i="39" s="1"/>
  <c r="O4" i="39" s="1"/>
  <c r="Q171" i="3"/>
  <c r="Q513" i="3" s="1"/>
  <c r="Q513" i="39"/>
  <c r="S172" i="3"/>
  <c r="S514" i="3" s="1"/>
  <c r="S514" i="39"/>
  <c r="S162" i="3"/>
  <c r="S161" i="39"/>
  <c r="S160" i="39" s="1"/>
  <c r="S111" i="39" s="1"/>
  <c r="S4" i="39" s="1"/>
  <c r="U164" i="3"/>
  <c r="V165" i="3"/>
  <c r="W166" i="3"/>
  <c r="X163" i="3"/>
  <c r="Z165" i="3"/>
  <c r="AA166" i="3"/>
  <c r="AB163" i="3"/>
  <c r="AD165" i="3"/>
  <c r="AE166" i="3"/>
  <c r="C113" i="72" s="1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C517" i="41" s="1"/>
  <c r="C515" i="41" s="1"/>
  <c r="C611" i="41" s="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AB518" i="1" s="1"/>
  <c r="AB515" i="1" s="1"/>
  <c r="AB611" i="1" s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C243" i="72" s="1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C635" i="1" s="1"/>
  <c r="V578" i="1"/>
  <c r="AD578" i="1"/>
  <c r="F578" i="1"/>
  <c r="F635" i="1" s="1"/>
  <c r="AE578" i="1"/>
  <c r="AE635" i="1" s="1"/>
  <c r="Z578" i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5"/>
  <c r="R486" i="5" s="1"/>
  <c r="R478" i="5" s="1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478" i="1" s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478" i="1" s="1"/>
  <c r="C122" i="1"/>
  <c r="O185" i="3"/>
  <c r="R126" i="3"/>
  <c r="R482" i="3" s="1"/>
  <c r="R482" i="1"/>
  <c r="S124" i="3"/>
  <c r="S480" i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D577" i="5" s="1"/>
  <c r="AE429" i="3"/>
  <c r="AB578" i="5"/>
  <c r="AB635" i="5" s="1"/>
  <c r="X435" i="3"/>
  <c r="X434" i="5"/>
  <c r="X580" i="5" s="1"/>
  <c r="X637" i="5" s="1"/>
  <c r="W427" i="3"/>
  <c r="W426" i="5"/>
  <c r="V429" i="3"/>
  <c r="T578" i="5"/>
  <c r="T635" i="5" s="1"/>
  <c r="P435" i="3"/>
  <c r="P434" i="5"/>
  <c r="P580" i="5" s="1"/>
  <c r="P637" i="5" s="1"/>
  <c r="O427" i="3"/>
  <c r="O426" i="5"/>
  <c r="N429" i="3"/>
  <c r="L578" i="5"/>
  <c r="L635" i="5" s="1"/>
  <c r="G435" i="3"/>
  <c r="G434" i="5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R434" i="1"/>
  <c r="R580" i="1" s="1"/>
  <c r="R637" i="1" s="1"/>
  <c r="S434" i="1"/>
  <c r="S580" i="1" s="1"/>
  <c r="S637" i="1" s="1"/>
  <c r="AA434" i="1"/>
  <c r="AA580" i="1" s="1"/>
  <c r="AA637" i="1" s="1"/>
  <c r="Z431" i="2"/>
  <c r="Z579" i="2" s="1"/>
  <c r="Z636" i="2" s="1"/>
  <c r="O431" i="2"/>
  <c r="O579" i="2" s="1"/>
  <c r="O636" i="2" s="1"/>
  <c r="S431" i="2"/>
  <c r="S579" i="2" s="1"/>
  <c r="S636" i="2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489" i="5" s="1"/>
  <c r="U607" i="5" s="1"/>
  <c r="U141" i="5"/>
  <c r="G136" i="3"/>
  <c r="X134" i="3"/>
  <c r="Q183" i="3"/>
  <c r="Q182" i="3" s="1"/>
  <c r="Q518" i="3" s="1"/>
  <c r="Q182" i="1"/>
  <c r="AC142" i="3"/>
  <c r="AC490" i="5"/>
  <c r="AC489" i="5" s="1"/>
  <c r="AC607" i="5" s="1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40"/>
  <c r="AE489" i="40" s="1"/>
  <c r="AE141" i="40"/>
  <c r="AE131" i="3"/>
  <c r="C84" i="72" s="1"/>
  <c r="AE130" i="5"/>
  <c r="AE431" i="5"/>
  <c r="AB428" i="3"/>
  <c r="Y436" i="3"/>
  <c r="V431" i="5"/>
  <c r="V579" i="5" s="1"/>
  <c r="V636" i="5" s="1"/>
  <c r="T428" i="3"/>
  <c r="Q436" i="3"/>
  <c r="N431" i="5"/>
  <c r="L428" i="3"/>
  <c r="I436" i="3"/>
  <c r="F431" i="5"/>
  <c r="F579" i="5" s="1"/>
  <c r="F636" i="5" s="1"/>
  <c r="D428" i="3"/>
  <c r="D578" i="1"/>
  <c r="U578" i="1"/>
  <c r="O578" i="1"/>
  <c r="O635" i="1" s="1"/>
  <c r="W578" i="1"/>
  <c r="T578" i="1"/>
  <c r="Y578" i="1"/>
  <c r="M578" i="1"/>
  <c r="M635" i="1" s="1"/>
  <c r="F172" i="3"/>
  <c r="F514" i="3" s="1"/>
  <c r="F514" i="39"/>
  <c r="F162" i="3"/>
  <c r="F161" i="39"/>
  <c r="F509" i="39" s="1"/>
  <c r="D168" i="3"/>
  <c r="D510" i="3" s="1"/>
  <c r="D510" i="39"/>
  <c r="E172" i="3"/>
  <c r="E514" i="3" s="1"/>
  <c r="E514" i="39"/>
  <c r="E162" i="3"/>
  <c r="E161" i="39"/>
  <c r="G168" i="3"/>
  <c r="G510" i="3" s="1"/>
  <c r="G510" i="39"/>
  <c r="I172" i="3"/>
  <c r="I514" i="3" s="1"/>
  <c r="I514" i="39"/>
  <c r="I162" i="3"/>
  <c r="I161" i="39"/>
  <c r="I160" i="39" s="1"/>
  <c r="I111" i="39" s="1"/>
  <c r="I4" i="39" s="1"/>
  <c r="C168" i="3"/>
  <c r="C510" i="3" s="1"/>
  <c r="C510" i="39"/>
  <c r="J172" i="3"/>
  <c r="J514" i="3" s="1"/>
  <c r="J514" i="39"/>
  <c r="J162" i="3"/>
  <c r="J161" i="39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160" i="39" s="1"/>
  <c r="V111" i="39" s="1"/>
  <c r="V4" i="39" s="1"/>
  <c r="X171" i="3"/>
  <c r="X513" i="3" s="1"/>
  <c r="X513" i="39"/>
  <c r="Z172" i="3"/>
  <c r="Z514" i="3" s="1"/>
  <c r="Z514" i="39"/>
  <c r="Z162" i="3"/>
  <c r="Z161" i="39"/>
  <c r="AB171" i="3"/>
  <c r="AB513" i="3" s="1"/>
  <c r="AB513" i="39"/>
  <c r="AD172" i="3"/>
  <c r="AD514" i="3" s="1"/>
  <c r="AD514" i="39"/>
  <c r="AD162" i="3"/>
  <c r="AD161" i="39"/>
  <c r="AD160" i="39" s="1"/>
  <c r="S175" i="3"/>
  <c r="S174" i="3" s="1"/>
  <c r="S516" i="3" s="1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V517" i="41" s="1"/>
  <c r="V515" i="41" s="1"/>
  <c r="V611" i="41" s="1"/>
  <c r="J504" i="41"/>
  <c r="P504" i="41"/>
  <c r="N174" i="41"/>
  <c r="S503" i="41"/>
  <c r="S502" i="41" s="1"/>
  <c r="S154" i="41"/>
  <c r="Z142" i="3"/>
  <c r="Z141" i="5"/>
  <c r="Z490" i="5"/>
  <c r="Z489" i="5" s="1"/>
  <c r="Z607" i="5" s="1"/>
  <c r="U134" i="3"/>
  <c r="G131" i="3"/>
  <c r="G130" i="5"/>
  <c r="AB136" i="3"/>
  <c r="AA183" i="3"/>
  <c r="AA182" i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5"/>
  <c r="W133" i="3"/>
  <c r="J136" i="3"/>
  <c r="F134" i="3"/>
  <c r="S131" i="3"/>
  <c r="S130" i="5"/>
  <c r="S122" i="5" s="1"/>
  <c r="S111" i="5" s="1"/>
  <c r="M133" i="3"/>
  <c r="N133" i="3"/>
  <c r="Q133" i="3"/>
  <c r="I183" i="3"/>
  <c r="I182" i="3" s="1"/>
  <c r="I518" i="3" s="1"/>
  <c r="I182" i="1"/>
  <c r="I173" i="1" s="1"/>
  <c r="N488" i="1"/>
  <c r="U125" i="3"/>
  <c r="U481" i="3" s="1"/>
  <c r="U481" i="1"/>
  <c r="E183" i="3"/>
  <c r="E182" i="1"/>
  <c r="G488" i="1"/>
  <c r="J125" i="3"/>
  <c r="J481" i="3" s="1"/>
  <c r="J481" i="1"/>
  <c r="H183" i="3"/>
  <c r="H182" i="1"/>
  <c r="O488" i="1"/>
  <c r="R125" i="3"/>
  <c r="R481" i="3" s="1"/>
  <c r="R481" i="1"/>
  <c r="X183" i="3"/>
  <c r="X182" i="1"/>
  <c r="X173" i="1" s="1"/>
  <c r="X111" i="1" s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5"/>
  <c r="W580" i="5" s="1"/>
  <c r="W637" i="5" s="1"/>
  <c r="V427" i="3"/>
  <c r="V426" i="5"/>
  <c r="U429" i="3"/>
  <c r="S578" i="5"/>
  <c r="S635" i="5" s="1"/>
  <c r="O435" i="3"/>
  <c r="O434" i="3" s="1"/>
  <c r="O434" i="5"/>
  <c r="O580" i="5" s="1"/>
  <c r="O637" i="5" s="1"/>
  <c r="N427" i="3"/>
  <c r="N426" i="5"/>
  <c r="N577" i="5" s="1"/>
  <c r="M429" i="3"/>
  <c r="K578" i="5"/>
  <c r="K635" i="5" s="1"/>
  <c r="H435" i="3"/>
  <c r="H434" i="5"/>
  <c r="H580" i="5" s="1"/>
  <c r="H637" i="5" s="1"/>
  <c r="F427" i="3"/>
  <c r="F426" i="5"/>
  <c r="E429" i="3"/>
  <c r="C578" i="5"/>
  <c r="C635" i="5" s="1"/>
  <c r="L578" i="1"/>
  <c r="AC578" i="1"/>
  <c r="P578" i="1"/>
  <c r="P635" i="1" s="1"/>
  <c r="X578" i="1"/>
  <c r="X635" i="1" s="1"/>
  <c r="G578" i="1"/>
  <c r="G635" i="1" s="1"/>
  <c r="E578" i="1"/>
  <c r="H578" i="1"/>
  <c r="H635" i="1" s="1"/>
  <c r="J431" i="2"/>
  <c r="R431" i="2"/>
  <c r="R579" i="2" s="1"/>
  <c r="R636" i="2" s="1"/>
  <c r="D431" i="2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C173" i="72" s="1"/>
  <c r="AE237" i="1"/>
  <c r="AE230" i="1" s="1"/>
  <c r="AE534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H531" i="1" s="1"/>
  <c r="C398" i="3"/>
  <c r="C369" i="3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2"/>
  <c r="N243" i="3"/>
  <c r="AB403" i="3"/>
  <c r="AB369" i="3"/>
  <c r="AB368" i="2"/>
  <c r="M394" i="3"/>
  <c r="M393" i="2"/>
  <c r="M564" i="2" s="1"/>
  <c r="Z394" i="3"/>
  <c r="Z393" i="2"/>
  <c r="H394" i="3"/>
  <c r="H393" i="2"/>
  <c r="H564" i="2" s="1"/>
  <c r="D403" i="3"/>
  <c r="D360" i="3"/>
  <c r="D359" i="2"/>
  <c r="D358" i="2" s="1"/>
  <c r="AE263" i="3"/>
  <c r="C169" i="72" s="1"/>
  <c r="AE219" i="1"/>
  <c r="AE217" i="1" s="1"/>
  <c r="M408" i="3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C180" i="72" s="1"/>
  <c r="AE248" i="3"/>
  <c r="C161" i="72" s="1"/>
  <c r="T278" i="3"/>
  <c r="T248" i="3"/>
  <c r="O278" i="3"/>
  <c r="O248" i="3"/>
  <c r="W278" i="3"/>
  <c r="W248" i="3"/>
  <c r="Y420" i="3"/>
  <c r="Y402" i="3"/>
  <c r="Y401" i="2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376" i="3"/>
  <c r="N354" i="3"/>
  <c r="N547" i="1"/>
  <c r="N265" i="3"/>
  <c r="N242" i="3"/>
  <c r="AB411" i="3"/>
  <c r="AB388" i="3"/>
  <c r="AB365" i="3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C171" i="72" s="1"/>
  <c r="AE242" i="3"/>
  <c r="C156" i="72" s="1"/>
  <c r="T282" i="3"/>
  <c r="T251" i="3"/>
  <c r="O547" i="1"/>
  <c r="O265" i="3"/>
  <c r="O242" i="3"/>
  <c r="W282" i="3"/>
  <c r="W251" i="3"/>
  <c r="Y423" i="3"/>
  <c r="Y574" i="3" s="1"/>
  <c r="Y631" i="3" s="1"/>
  <c r="Y574" i="2"/>
  <c r="Y631" i="2" s="1"/>
  <c r="Y405" i="3"/>
  <c r="Y379" i="3"/>
  <c r="H276" i="3"/>
  <c r="H261" i="3"/>
  <c r="H260" i="1"/>
  <c r="H258" i="1" s="1"/>
  <c r="H542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C179" i="72" s="1"/>
  <c r="AE261" i="3"/>
  <c r="C167" i="72" s="1"/>
  <c r="AE260" i="1"/>
  <c r="AE258" i="1" s="1"/>
  <c r="AE542" i="1" s="1"/>
  <c r="T284" i="3"/>
  <c r="T268" i="3"/>
  <c r="T246" i="3"/>
  <c r="T226" i="1"/>
  <c r="T533" i="1" s="1"/>
  <c r="O276" i="3"/>
  <c r="O261" i="3"/>
  <c r="O260" i="1"/>
  <c r="O258" i="1" s="1"/>
  <c r="O542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5" i="1" s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K217" i="5" s="1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AC531" i="1" s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S531" i="5" s="1"/>
  <c r="R547" i="5"/>
  <c r="R223" i="3"/>
  <c r="R196" i="3"/>
  <c r="R195" i="5"/>
  <c r="R193" i="5" s="1"/>
  <c r="R526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D557" i="5" s="1"/>
  <c r="D556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M531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C542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AD531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S557" i="1" s="1"/>
  <c r="S556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I542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Z526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K526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I531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N531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204" i="3"/>
  <c r="O255" i="3"/>
  <c r="O539" i="3" s="1"/>
  <c r="O539" i="5"/>
  <c r="O229" i="3"/>
  <c r="O214" i="3"/>
  <c r="O213" i="5"/>
  <c r="O206" i="5" s="1"/>
  <c r="O529" i="5" s="1"/>
  <c r="S417" i="1"/>
  <c r="W417" i="1"/>
  <c r="W573" i="1" s="1"/>
  <c r="W571" i="1" s="1"/>
  <c r="W630" i="1" s="1"/>
  <c r="D417" i="5"/>
  <c r="M417" i="1"/>
  <c r="AE417" i="5"/>
  <c r="T417" i="5"/>
  <c r="T415" i="5" s="1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AA526" i="5" s="1"/>
  <c r="S263" i="3"/>
  <c r="S219" i="1"/>
  <c r="S217" i="1" s="1"/>
  <c r="Y263" i="3"/>
  <c r="Y219" i="1"/>
  <c r="Y217" i="1" s="1"/>
  <c r="I263" i="3"/>
  <c r="I219" i="1"/>
  <c r="I217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I526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O526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3" s="1"/>
  <c r="Y371" i="2"/>
  <c r="H285" i="3"/>
  <c r="H262" i="3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362" i="3"/>
  <c r="H302" i="2"/>
  <c r="D416" i="3"/>
  <c r="D572" i="3" s="1"/>
  <c r="D572" i="2"/>
  <c r="D397" i="3"/>
  <c r="D372" i="3"/>
  <c r="D371" i="3" s="1"/>
  <c r="D371" i="2"/>
  <c r="AE285" i="3"/>
  <c r="C186" i="72" s="1"/>
  <c r="AE262" i="3"/>
  <c r="C168" i="72" s="1"/>
  <c r="T274" i="3"/>
  <c r="T247" i="3"/>
  <c r="O285" i="3"/>
  <c r="O262" i="3"/>
  <c r="W274" i="3"/>
  <c r="W247" i="3"/>
  <c r="Y419" i="3"/>
  <c r="Y396" i="3"/>
  <c r="Y375" i="3"/>
  <c r="Y374" i="3" s="1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568" i="2" s="1"/>
  <c r="N629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3" s="1"/>
  <c r="D374" i="2"/>
  <c r="AE273" i="3"/>
  <c r="C176" i="72" s="1"/>
  <c r="AE272" i="1"/>
  <c r="AE270" i="1" s="1"/>
  <c r="AE250" i="3"/>
  <c r="C163" i="72" s="1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568" i="2" s="1"/>
  <c r="X629" i="2" s="1"/>
  <c r="X373" i="3"/>
  <c r="G394" i="3"/>
  <c r="G393" i="2"/>
  <c r="G564" i="2" s="1"/>
  <c r="J382" i="3"/>
  <c r="AC267" i="3"/>
  <c r="C267" i="3"/>
  <c r="U261" i="3"/>
  <c r="U260" i="1"/>
  <c r="U258" i="1" s="1"/>
  <c r="U542" i="1" s="1"/>
  <c r="U226" i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3" s="1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3" s="1"/>
  <c r="G380" i="2"/>
  <c r="G351" i="3"/>
  <c r="G350" i="2"/>
  <c r="J400" i="3"/>
  <c r="J566" i="3" s="1"/>
  <c r="J566" i="2"/>
  <c r="J370" i="3"/>
  <c r="AC548" i="1"/>
  <c r="AC237" i="1"/>
  <c r="AC230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N207" i="3"/>
  <c r="W227" i="3"/>
  <c r="W226" i="5"/>
  <c r="W533" i="5" s="1"/>
  <c r="O254" i="3"/>
  <c r="O538" i="3" s="1"/>
  <c r="O538" i="5"/>
  <c r="I417" i="5"/>
  <c r="I573" i="5" s="1"/>
  <c r="I571" i="5" s="1"/>
  <c r="I630" i="5" s="1"/>
  <c r="L253" i="3"/>
  <c r="L537" i="5"/>
  <c r="L252" i="5"/>
  <c r="J204" i="3"/>
  <c r="C359" i="5"/>
  <c r="C358" i="5" s="1"/>
  <c r="C349" i="5" s="1"/>
  <c r="C299" i="5" s="1"/>
  <c r="C298" i="5" s="1"/>
  <c r="Y197" i="3"/>
  <c r="G273" i="3"/>
  <c r="G272" i="1"/>
  <c r="G270" i="1" s="1"/>
  <c r="G269" i="1" s="1"/>
  <c r="G543" i="1" s="1"/>
  <c r="G250" i="3"/>
  <c r="AA412" i="3"/>
  <c r="AA394" i="3"/>
  <c r="AA393" i="2"/>
  <c r="AA369" i="3"/>
  <c r="AA368" i="2"/>
  <c r="W412" i="3"/>
  <c r="W394" i="3"/>
  <c r="W393" i="2"/>
  <c r="W391" i="2" s="1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D542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M359" i="1"/>
  <c r="M358" i="1" s="1"/>
  <c r="M349" i="1" s="1"/>
  <c r="M299" i="1" s="1"/>
  <c r="L547" i="5"/>
  <c r="J227" i="3"/>
  <c r="J226" i="5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565" i="2" s="1"/>
  <c r="K628" i="2" s="1"/>
  <c r="K399" i="2"/>
  <c r="K382" i="3"/>
  <c r="K361" i="3"/>
  <c r="AC413" i="3"/>
  <c r="AC390" i="3"/>
  <c r="AC370" i="3"/>
  <c r="AC352" i="3"/>
  <c r="X422" i="3"/>
  <c r="X400" i="3"/>
  <c r="X566" i="2"/>
  <c r="X565" i="2" s="1"/>
  <c r="X628" i="2" s="1"/>
  <c r="X399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568" i="2" s="1"/>
  <c r="V629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AD573" i="5" s="1"/>
  <c r="AD571" i="5" s="1"/>
  <c r="AD630" i="5" s="1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F298" i="1" s="1"/>
  <c r="V359" i="1"/>
  <c r="V358" i="1" s="1"/>
  <c r="V349" i="1" s="1"/>
  <c r="V299" i="1" s="1"/>
  <c r="V557" i="1" s="1"/>
  <c r="V556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AD526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N562" i="1" s="1"/>
  <c r="N627" i="1" s="1"/>
  <c r="V563" i="1"/>
  <c r="H563" i="5"/>
  <c r="H562" i="5" s="1"/>
  <c r="H627" i="5" s="1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U298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AD557" i="5" s="1"/>
  <c r="AD556" i="5" s="1"/>
  <c r="M546" i="5"/>
  <c r="M287" i="5"/>
  <c r="M234" i="3"/>
  <c r="M207" i="3"/>
  <c r="X547" i="5"/>
  <c r="X232" i="3"/>
  <c r="X220" i="3"/>
  <c r="X219" i="5"/>
  <c r="X217" i="5" s="1"/>
  <c r="X531" i="5" s="1"/>
  <c r="R359" i="5"/>
  <c r="R358" i="5" s="1"/>
  <c r="R349" i="5" s="1"/>
  <c r="R299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AA531" i="5" s="1"/>
  <c r="S554" i="1"/>
  <c r="S623" i="1" s="1"/>
  <c r="S280" i="3"/>
  <c r="S279" i="1"/>
  <c r="S277" i="1" s="1"/>
  <c r="S249" i="3"/>
  <c r="Y283" i="3"/>
  <c r="Y259" i="3"/>
  <c r="I546" i="1"/>
  <c r="I545" i="1" s="1"/>
  <c r="I619" i="1" s="1"/>
  <c r="I287" i="1"/>
  <c r="I267" i="3"/>
  <c r="I237" i="1"/>
  <c r="I230" i="1" s="1"/>
  <c r="F548" i="1"/>
  <c r="F271" i="3"/>
  <c r="F245" i="3"/>
  <c r="F244" i="1"/>
  <c r="F240" i="1" s="1"/>
  <c r="J359" i="1"/>
  <c r="J358" i="1" s="1"/>
  <c r="J349" i="1" s="1"/>
  <c r="J299" i="1" s="1"/>
  <c r="J298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I359" i="5"/>
  <c r="I358" i="5" s="1"/>
  <c r="I349" i="5" s="1"/>
  <c r="I299" i="5" s="1"/>
  <c r="I557" i="5" s="1"/>
  <c r="I556" i="5" s="1"/>
  <c r="AD359" i="1"/>
  <c r="AD358" i="1" s="1"/>
  <c r="AD349" i="1" s="1"/>
  <c r="AD299" i="1" s="1"/>
  <c r="Z359" i="5"/>
  <c r="Z358" i="5" s="1"/>
  <c r="Z349" i="5" s="1"/>
  <c r="Z299" i="5" s="1"/>
  <c r="Z557" i="5" s="1"/>
  <c r="Z556" i="5" s="1"/>
  <c r="L359" i="5"/>
  <c r="L358" i="5" s="1"/>
  <c r="L349" i="5" s="1"/>
  <c r="L299" i="5" s="1"/>
  <c r="AC359" i="5"/>
  <c r="AC358" i="5" s="1"/>
  <c r="AC349" i="5" s="1"/>
  <c r="AC299" i="5" s="1"/>
  <c r="AC557" i="5" s="1"/>
  <c r="AC556" i="5" s="1"/>
  <c r="L546" i="5"/>
  <c r="L287" i="5"/>
  <c r="L234" i="3"/>
  <c r="L207" i="3"/>
  <c r="J547" i="5"/>
  <c r="J232" i="3"/>
  <c r="J220" i="3"/>
  <c r="J219" i="5"/>
  <c r="J217" i="5" s="1"/>
  <c r="J531" i="5" s="1"/>
  <c r="K554" i="5"/>
  <c r="K623" i="5" s="1"/>
  <c r="K254" i="3"/>
  <c r="K538" i="3" s="1"/>
  <c r="K538" i="5"/>
  <c r="K222" i="3"/>
  <c r="K199" i="3"/>
  <c r="C417" i="5"/>
  <c r="C415" i="5" s="1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2"/>
  <c r="C389" i="3"/>
  <c r="C366" i="3"/>
  <c r="P421" i="3"/>
  <c r="P398" i="3"/>
  <c r="P373" i="3"/>
  <c r="P351" i="3"/>
  <c r="P350" i="2"/>
  <c r="P349" i="2" s="1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AB301" i="2" s="1"/>
  <c r="M421" i="3"/>
  <c r="M398" i="3"/>
  <c r="M373" i="3"/>
  <c r="M351" i="3"/>
  <c r="M350" i="2"/>
  <c r="M349" i="2" s="1"/>
  <c r="M315" i="2"/>
  <c r="Z421" i="3"/>
  <c r="Z398" i="3"/>
  <c r="Z373" i="3"/>
  <c r="Z351" i="3"/>
  <c r="Z350" i="2"/>
  <c r="Z315" i="2"/>
  <c r="H421" i="3"/>
  <c r="H398" i="3"/>
  <c r="H373" i="3"/>
  <c r="H351" i="3"/>
  <c r="H350" i="2"/>
  <c r="H349" i="2" s="1"/>
  <c r="H315" i="2"/>
  <c r="O294" i="3"/>
  <c r="O552" i="2"/>
  <c r="O621" i="2" s="1"/>
  <c r="D408" i="3"/>
  <c r="D569" i="3" s="1"/>
  <c r="D569" i="2"/>
  <c r="D389" i="3"/>
  <c r="D366" i="3"/>
  <c r="AE266" i="3"/>
  <c r="C172" i="72" s="1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565" i="2" s="1"/>
  <c r="C628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376" i="3"/>
  <c r="Z354" i="3"/>
  <c r="H420" i="3"/>
  <c r="H402" i="3"/>
  <c r="H401" i="2"/>
  <c r="H567" i="2" s="1"/>
  <c r="H565" i="2" s="1"/>
  <c r="H628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C183" i="72" s="1"/>
  <c r="AE251" i="3"/>
  <c r="C164" i="72" s="1"/>
  <c r="T547" i="1"/>
  <c r="T265" i="3"/>
  <c r="T242" i="3"/>
  <c r="O282" i="3"/>
  <c r="O251" i="3"/>
  <c r="W547" i="1"/>
  <c r="W265" i="3"/>
  <c r="W242" i="3"/>
  <c r="Y414" i="3"/>
  <c r="Y392" i="3"/>
  <c r="Y563" i="3" s="1"/>
  <c r="Y563" i="2"/>
  <c r="Y357" i="3"/>
  <c r="H284" i="3"/>
  <c r="H268" i="3"/>
  <c r="H246" i="3"/>
  <c r="H226" i="1"/>
  <c r="H533" i="1" s="1"/>
  <c r="C414" i="3"/>
  <c r="C392" i="3"/>
  <c r="C563" i="2"/>
  <c r="C357" i="3"/>
  <c r="C554" i="3"/>
  <c r="C623" i="3" s="1"/>
  <c r="C554" i="2"/>
  <c r="C623" i="2" s="1"/>
  <c r="P414" i="3"/>
  <c r="P392" i="3"/>
  <c r="P563" i="3" s="1"/>
  <c r="P563" i="2"/>
  <c r="P562" i="2" s="1"/>
  <c r="P627" i="2" s="1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N542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562" i="2" s="1"/>
  <c r="H627" i="2" s="1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C185" i="72" s="1"/>
  <c r="AE268" i="3"/>
  <c r="C174" i="72" s="1"/>
  <c r="AE246" i="3"/>
  <c r="C159" i="72" s="1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W542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K301" i="2" s="1"/>
  <c r="AC388" i="3"/>
  <c r="X384" i="3"/>
  <c r="X560" i="3" s="1"/>
  <c r="X560" i="2"/>
  <c r="X302" i="2"/>
  <c r="X301" i="2" s="1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K391" i="2" s="1"/>
  <c r="AC398" i="3"/>
  <c r="AC360" i="3"/>
  <c r="AC359" i="2"/>
  <c r="AC358" i="2" s="1"/>
  <c r="X394" i="3"/>
  <c r="X393" i="2"/>
  <c r="X564" i="2" s="1"/>
  <c r="G408" i="3"/>
  <c r="G569" i="3" s="1"/>
  <c r="G569" i="2"/>
  <c r="G568" i="2" s="1"/>
  <c r="G629" i="2" s="1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3" s="1"/>
  <c r="Q374" i="2"/>
  <c r="AD238" i="3"/>
  <c r="AD237" i="5"/>
  <c r="AD230" i="5" s="1"/>
  <c r="AD534" i="5" s="1"/>
  <c r="S393" i="5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AD415" i="1" s="1"/>
  <c r="L232" i="3"/>
  <c r="J222" i="3"/>
  <c r="K224" i="3"/>
  <c r="C229" i="3"/>
  <c r="AD249" i="3"/>
  <c r="O414" i="3"/>
  <c r="O392" i="3"/>
  <c r="O563" i="2"/>
  <c r="O562" i="2" s="1"/>
  <c r="O627" i="2" s="1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389" i="3"/>
  <c r="W366" i="3"/>
  <c r="M287" i="1"/>
  <c r="M546" i="1"/>
  <c r="M545" i="1" s="1"/>
  <c r="M619" i="1" s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559" i="2" s="1"/>
  <c r="J626" i="2" s="1"/>
  <c r="J383" i="2"/>
  <c r="J362" i="3"/>
  <c r="J302" i="2"/>
  <c r="AC274" i="3"/>
  <c r="AC247" i="3"/>
  <c r="C285" i="3"/>
  <c r="C262" i="3"/>
  <c r="U263" i="3"/>
  <c r="U219" i="1"/>
  <c r="U217" i="1" s="1"/>
  <c r="U531" i="1" s="1"/>
  <c r="V406" i="3"/>
  <c r="V384" i="3"/>
  <c r="V560" i="3" s="1"/>
  <c r="V560" i="2"/>
  <c r="V362" i="3"/>
  <c r="V302" i="2"/>
  <c r="O404" i="3"/>
  <c r="O386" i="3"/>
  <c r="O385" i="2"/>
  <c r="O561" i="2" s="1"/>
  <c r="O559" i="2" s="1"/>
  <c r="O626" i="2" s="1"/>
  <c r="O363" i="3"/>
  <c r="O328" i="2"/>
  <c r="V548" i="1"/>
  <c r="V271" i="3"/>
  <c r="V245" i="3"/>
  <c r="V244" i="1"/>
  <c r="V240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N298" i="5" s="1"/>
  <c r="U413" i="3"/>
  <c r="U390" i="3"/>
  <c r="U370" i="3"/>
  <c r="U352" i="3"/>
  <c r="E359" i="1"/>
  <c r="E358" i="1" s="1"/>
  <c r="E349" i="1" s="1"/>
  <c r="E299" i="1" s="1"/>
  <c r="E298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573" i="5" s="1"/>
  <c r="L571" i="5" s="1"/>
  <c r="L630" i="5" s="1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2"/>
  <c r="W416" i="3"/>
  <c r="W572" i="3" s="1"/>
  <c r="W572" i="2"/>
  <c r="W397" i="3"/>
  <c r="W372" i="3"/>
  <c r="W371" i="3" s="1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AC542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3" s="1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2"/>
  <c r="U367" i="2" s="1"/>
  <c r="U558" i="2" s="1"/>
  <c r="U360" i="3"/>
  <c r="U359" i="3" s="1"/>
  <c r="U359" i="2"/>
  <c r="U358" i="2" s="1"/>
  <c r="H563" i="1"/>
  <c r="S231" i="3"/>
  <c r="S210" i="3"/>
  <c r="R234" i="3"/>
  <c r="R207" i="3"/>
  <c r="AD393" i="5"/>
  <c r="M547" i="5"/>
  <c r="M214" i="3"/>
  <c r="M213" i="5"/>
  <c r="M206" i="5" s="1"/>
  <c r="M529" i="5" s="1"/>
  <c r="X548" i="5"/>
  <c r="X218" i="3"/>
  <c r="R417" i="5"/>
  <c r="R573" i="5" s="1"/>
  <c r="R571" i="5" s="1"/>
  <c r="R630" i="5" s="1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H557" i="5" s="1"/>
  <c r="H556" i="5" s="1"/>
  <c r="L197" i="3"/>
  <c r="J199" i="3"/>
  <c r="K417" i="5"/>
  <c r="Y209" i="3"/>
  <c r="R560" i="1"/>
  <c r="R559" i="1" s="1"/>
  <c r="R626" i="1" s="1"/>
  <c r="R383" i="1"/>
  <c r="Q403" i="3"/>
  <c r="Q381" i="3"/>
  <c r="Q380" i="2"/>
  <c r="Q360" i="3"/>
  <c r="Q359" i="2"/>
  <c r="Q358" i="2" s="1"/>
  <c r="AD223" i="3"/>
  <c r="AD205" i="3"/>
  <c r="S563" i="5"/>
  <c r="T419" i="3"/>
  <c r="T396" i="3"/>
  <c r="T375" i="3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V228" i="3"/>
  <c r="V208" i="3"/>
  <c r="V196" i="3"/>
  <c r="V195" i="5"/>
  <c r="V193" i="5" s="1"/>
  <c r="V526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01" i="3"/>
  <c r="K527" i="3" s="1"/>
  <c r="K527" i="5"/>
  <c r="AD293" i="3"/>
  <c r="AD551" i="3" s="1"/>
  <c r="AD551" i="2"/>
  <c r="K393" i="5"/>
  <c r="K391" i="5" s="1"/>
  <c r="P417" i="1"/>
  <c r="C227" i="3"/>
  <c r="C226" i="5"/>
  <c r="C533" i="5" s="1"/>
  <c r="K417" i="1"/>
  <c r="K415" i="1" s="1"/>
  <c r="Y227" i="3"/>
  <c r="Y226" i="5"/>
  <c r="Y533" i="5" s="1"/>
  <c r="AD282" i="3"/>
  <c r="S205" i="3"/>
  <c r="R238" i="3"/>
  <c r="R237" i="5"/>
  <c r="R230" i="5" s="1"/>
  <c r="R534" i="5" s="1"/>
  <c r="R210" i="3"/>
  <c r="Y417" i="5"/>
  <c r="Y573" i="5" s="1"/>
  <c r="Y571" i="5" s="1"/>
  <c r="Y630" i="5" s="1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Q411" i="3"/>
  <c r="Q388" i="3"/>
  <c r="Q365" i="3"/>
  <c r="Q364" i="3" s="1"/>
  <c r="Q364" i="2"/>
  <c r="Q341" i="2"/>
  <c r="AD546" i="5"/>
  <c r="AD287" i="5"/>
  <c r="AD234" i="3"/>
  <c r="AD207" i="3"/>
  <c r="S417" i="5"/>
  <c r="T404" i="3"/>
  <c r="T386" i="3"/>
  <c r="T385" i="2"/>
  <c r="T561" i="2" s="1"/>
  <c r="T559" i="2" s="1"/>
  <c r="T626" i="2" s="1"/>
  <c r="T363" i="3"/>
  <c r="T328" i="2"/>
  <c r="S418" i="3"/>
  <c r="S417" i="2"/>
  <c r="S573" i="2" s="1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545" i="1" s="1"/>
  <c r="F619" i="1" s="1"/>
  <c r="F267" i="3"/>
  <c r="F237" i="1"/>
  <c r="F230" i="1" s="1"/>
  <c r="F534" i="1" s="1"/>
  <c r="F417" i="5"/>
  <c r="I253" i="3"/>
  <c r="I537" i="5"/>
  <c r="I252" i="5"/>
  <c r="I225" i="3"/>
  <c r="I532" i="3" s="1"/>
  <c r="I532" i="5"/>
  <c r="I209" i="3"/>
  <c r="J359" i="5"/>
  <c r="J358" i="5" s="1"/>
  <c r="J349" i="5" s="1"/>
  <c r="J299" i="5" s="1"/>
  <c r="J557" i="5" s="1"/>
  <c r="J556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W529" i="5" s="1"/>
  <c r="V548" i="5"/>
  <c r="V239" i="3"/>
  <c r="V211" i="3"/>
  <c r="V194" i="3"/>
  <c r="O236" i="3"/>
  <c r="O224" i="3"/>
  <c r="O197" i="3"/>
  <c r="F417" i="1"/>
  <c r="F573" i="1" s="1"/>
  <c r="F571" i="1" s="1"/>
  <c r="F630" i="1" s="1"/>
  <c r="X417" i="5"/>
  <c r="I295" i="3"/>
  <c r="I553" i="3" s="1"/>
  <c r="I622" i="3" s="1"/>
  <c r="I553" i="2"/>
  <c r="I622" i="2" s="1"/>
  <c r="N417" i="1"/>
  <c r="N415" i="1" s="1"/>
  <c r="V417" i="1"/>
  <c r="V415" i="1" s="1"/>
  <c r="H417" i="5"/>
  <c r="H573" i="5" s="1"/>
  <c r="H571" i="5" s="1"/>
  <c r="H630" i="5" s="1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298" i="5" s="1"/>
  <c r="C232" i="3"/>
  <c r="Y547" i="5"/>
  <c r="Y220" i="3"/>
  <c r="Y219" i="5"/>
  <c r="Y217" i="5" s="1"/>
  <c r="Y531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526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W526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T531" i="1" s="1"/>
  <c r="O263" i="3"/>
  <c r="O219" i="1"/>
  <c r="O217" i="1" s="1"/>
  <c r="O531" i="1" s="1"/>
  <c r="W263" i="3"/>
  <c r="W219" i="1"/>
  <c r="W217" i="1" s="1"/>
  <c r="Y406" i="3"/>
  <c r="Y384" i="3"/>
  <c r="Y560" i="2"/>
  <c r="Y362" i="3"/>
  <c r="Y302" i="2"/>
  <c r="H274" i="3"/>
  <c r="H247" i="3"/>
  <c r="C416" i="3"/>
  <c r="C572" i="3" s="1"/>
  <c r="C572" i="2"/>
  <c r="C397" i="3"/>
  <c r="C372" i="3"/>
  <c r="C371" i="2"/>
  <c r="C286" i="3"/>
  <c r="C544" i="3" s="1"/>
  <c r="C618" i="3" s="1"/>
  <c r="C544" i="2"/>
  <c r="P406" i="3"/>
  <c r="P384" i="3"/>
  <c r="P560" i="3" s="1"/>
  <c r="P560" i="2"/>
  <c r="P362" i="3"/>
  <c r="P302" i="2"/>
  <c r="P301" i="2" s="1"/>
  <c r="N406" i="3"/>
  <c r="N384" i="3"/>
  <c r="N560" i="3" s="1"/>
  <c r="N560" i="2"/>
  <c r="N362" i="3"/>
  <c r="N302" i="2"/>
  <c r="N274" i="3"/>
  <c r="N247" i="3"/>
  <c r="AB416" i="3"/>
  <c r="AB572" i="3" s="1"/>
  <c r="AB572" i="2"/>
  <c r="AB397" i="3"/>
  <c r="AB372" i="3"/>
  <c r="AB371" i="2"/>
  <c r="M416" i="3"/>
  <c r="M572" i="3" s="1"/>
  <c r="M572" i="2"/>
  <c r="M571" i="2" s="1"/>
  <c r="M630" i="2" s="1"/>
  <c r="M397" i="3"/>
  <c r="M372" i="3"/>
  <c r="M371" i="2"/>
  <c r="Z416" i="3"/>
  <c r="Z572" i="3" s="1"/>
  <c r="Z572" i="2"/>
  <c r="Z397" i="3"/>
  <c r="Z372" i="3"/>
  <c r="Z371" i="2"/>
  <c r="H416" i="3"/>
  <c r="H572" i="3" s="1"/>
  <c r="H572" i="2"/>
  <c r="H571" i="2" s="1"/>
  <c r="H630" i="2" s="1"/>
  <c r="H397" i="3"/>
  <c r="H372" i="3"/>
  <c r="H371" i="2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C177" i="72" s="1"/>
  <c r="AE247" i="3"/>
  <c r="C160" i="72" s="1"/>
  <c r="T285" i="3"/>
  <c r="T262" i="3"/>
  <c r="O274" i="3"/>
  <c r="O247" i="3"/>
  <c r="W285" i="3"/>
  <c r="W262" i="3"/>
  <c r="Y410" i="3"/>
  <c r="Y409" i="2"/>
  <c r="Y570" i="2" s="1"/>
  <c r="Y568" i="2" s="1"/>
  <c r="Y629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P410" i="3"/>
  <c r="P409" i="2"/>
  <c r="P570" i="2" s="1"/>
  <c r="P568" i="2" s="1"/>
  <c r="P629" i="2" s="1"/>
  <c r="P387" i="3"/>
  <c r="P353" i="3"/>
  <c r="N419" i="3"/>
  <c r="N396" i="3"/>
  <c r="N375" i="3"/>
  <c r="N374" i="2"/>
  <c r="N273" i="3"/>
  <c r="N272" i="1"/>
  <c r="N270" i="1" s="1"/>
  <c r="N250" i="3"/>
  <c r="AB419" i="3"/>
  <c r="AB396" i="3"/>
  <c r="AB375" i="3"/>
  <c r="AB374" i="2"/>
  <c r="M410" i="3"/>
  <c r="M409" i="2"/>
  <c r="M570" i="2" s="1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D410" i="3"/>
  <c r="D409" i="2"/>
  <c r="D570" i="2" s="1"/>
  <c r="D568" i="2" s="1"/>
  <c r="D629" i="2" s="1"/>
  <c r="D387" i="3"/>
  <c r="D353" i="3"/>
  <c r="AE281" i="3"/>
  <c r="C182" i="72" s="1"/>
  <c r="AE264" i="3"/>
  <c r="C170" i="72" s="1"/>
  <c r="AE241" i="3"/>
  <c r="C155" i="72" s="1"/>
  <c r="T273" i="3"/>
  <c r="T272" i="1"/>
  <c r="T270" i="1" s="1"/>
  <c r="T250" i="3"/>
  <c r="O281" i="3"/>
  <c r="O264" i="3"/>
  <c r="O241" i="3"/>
  <c r="W273" i="3"/>
  <c r="W272" i="1"/>
  <c r="W270" i="1" s="1"/>
  <c r="W269" i="1" s="1"/>
  <c r="W543" i="1" s="1"/>
  <c r="W250" i="3"/>
  <c r="Y418" i="3"/>
  <c r="Y417" i="2"/>
  <c r="Y573" i="2" s="1"/>
  <c r="Y395" i="3"/>
  <c r="Y378" i="3"/>
  <c r="Y377" i="2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AC562" i="2" s="1"/>
  <c r="AC627" i="2" s="1"/>
  <c r="X398" i="3"/>
  <c r="X360" i="3"/>
  <c r="X359" i="2"/>
  <c r="X358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399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2"/>
  <c r="AC416" i="3"/>
  <c r="AC572" i="3" s="1"/>
  <c r="AC572" i="2"/>
  <c r="AC571" i="2" s="1"/>
  <c r="AC630" i="2" s="1"/>
  <c r="AC376" i="3"/>
  <c r="X420" i="3"/>
  <c r="X372" i="3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67" i="2" s="1"/>
  <c r="AC558" i="2" s="1"/>
  <c r="AC351" i="3"/>
  <c r="AC350" i="2"/>
  <c r="X389" i="3"/>
  <c r="D278" i="3"/>
  <c r="G403" i="3"/>
  <c r="G366" i="3"/>
  <c r="J418" i="3"/>
  <c r="J417" i="2"/>
  <c r="J573" i="2" s="1"/>
  <c r="J571" i="2" s="1"/>
  <c r="J630" i="2" s="1"/>
  <c r="J390" i="3"/>
  <c r="J356" i="3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565" i="2" s="1"/>
  <c r="I628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R562" i="1" s="1"/>
  <c r="R627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Z573" i="5" s="1"/>
  <c r="Z571" i="5" s="1"/>
  <c r="Z630" i="5" s="1"/>
  <c r="L220" i="3"/>
  <c r="L219" i="5"/>
  <c r="L217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N391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R217" i="5"/>
  <c r="R531" i="5" s="1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557" i="1" s="1"/>
  <c r="R556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99" i="2" s="1"/>
  <c r="S302" i="2"/>
  <c r="E229" i="3"/>
  <c r="AA199" i="3"/>
  <c r="G417" i="5"/>
  <c r="G415" i="5" s="1"/>
  <c r="Z209" i="3"/>
  <c r="N234" i="3"/>
  <c r="W417" i="5"/>
  <c r="W573" i="5" s="1"/>
  <c r="W571" i="5" s="1"/>
  <c r="W630" i="5" s="1"/>
  <c r="V229" i="3"/>
  <c r="X295" i="3"/>
  <c r="X553" i="3" s="1"/>
  <c r="X622" i="3" s="1"/>
  <c r="X553" i="2"/>
  <c r="X622" i="2" s="1"/>
  <c r="N359" i="1"/>
  <c r="N358" i="1" s="1"/>
  <c r="N349" i="1" s="1"/>
  <c r="N299" i="1" s="1"/>
  <c r="N557" i="1" s="1"/>
  <c r="N556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3" s="1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2"/>
  <c r="I561" i="2" s="1"/>
  <c r="I363" i="3"/>
  <c r="I328" i="2"/>
  <c r="G417" i="1"/>
  <c r="G573" i="1" s="1"/>
  <c r="G571" i="1" s="1"/>
  <c r="G630" i="1" s="1"/>
  <c r="U404" i="3"/>
  <c r="U386" i="3"/>
  <c r="U385" i="2"/>
  <c r="U561" i="2" s="1"/>
  <c r="U363" i="3"/>
  <c r="U328" i="2"/>
  <c r="H359" i="1"/>
  <c r="H358" i="1" s="1"/>
  <c r="H349" i="1" s="1"/>
  <c r="H299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Y557" i="5" s="1"/>
  <c r="Y556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Z531" i="5" s="1"/>
  <c r="W546" i="5"/>
  <c r="W287" i="5"/>
  <c r="V547" i="5"/>
  <c r="O227" i="3"/>
  <c r="O226" i="5"/>
  <c r="O533" i="5" s="1"/>
  <c r="X359" i="5"/>
  <c r="X358" i="5" s="1"/>
  <c r="X349" i="5" s="1"/>
  <c r="X299" i="5" s="1"/>
  <c r="X557" i="5" s="1"/>
  <c r="X556" i="5" s="1"/>
  <c r="T359" i="5"/>
  <c r="T358" i="5" s="1"/>
  <c r="T349" i="5" s="1"/>
  <c r="T299" i="5" s="1"/>
  <c r="T557" i="5" s="1"/>
  <c r="T556" i="5" s="1"/>
  <c r="L214" i="3"/>
  <c r="L213" i="5"/>
  <c r="L206" i="5" s="1"/>
  <c r="L529" i="5" s="1"/>
  <c r="K229" i="3"/>
  <c r="AD267" i="3"/>
  <c r="G283" i="3"/>
  <c r="G259" i="3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559" i="2" s="1"/>
  <c r="G626" i="2" s="1"/>
  <c r="G363" i="3"/>
  <c r="G328" i="3"/>
  <c r="G328" i="2"/>
  <c r="J419" i="3"/>
  <c r="J396" i="3"/>
  <c r="J375" i="3"/>
  <c r="J374" i="2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O349" i="2" s="1"/>
  <c r="V263" i="3"/>
  <c r="V219" i="1"/>
  <c r="V217" i="1" s="1"/>
  <c r="V531" i="1" s="1"/>
  <c r="AA263" i="3"/>
  <c r="AA219" i="1"/>
  <c r="AA217" i="1" s="1"/>
  <c r="AA531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5"/>
  <c r="I230" i="5" s="1"/>
  <c r="I534" i="5" s="1"/>
  <c r="I210" i="3"/>
  <c r="M563" i="5"/>
  <c r="Z231" i="3"/>
  <c r="Z212" i="3"/>
  <c r="Z200" i="3"/>
  <c r="N238" i="3"/>
  <c r="N237" i="5"/>
  <c r="N230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5"/>
  <c r="J230" i="5" s="1"/>
  <c r="J534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AB298" i="5" s="1"/>
  <c r="I236" i="3"/>
  <c r="I224" i="3"/>
  <c r="I197" i="3"/>
  <c r="M417" i="5"/>
  <c r="M415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O531" i="5" s="1"/>
  <c r="E359" i="5"/>
  <c r="E358" i="5" s="1"/>
  <c r="E349" i="5" s="1"/>
  <c r="E299" i="5" s="1"/>
  <c r="E298" i="5" s="1"/>
  <c r="Q359" i="1"/>
  <c r="Q358" i="1" s="1"/>
  <c r="Q349" i="1" s="1"/>
  <c r="Q299" i="1" s="1"/>
  <c r="Q557" i="1" s="1"/>
  <c r="Q556" i="1" s="1"/>
  <c r="D359" i="1"/>
  <c r="D358" i="1" s="1"/>
  <c r="D349" i="1" s="1"/>
  <c r="D299" i="1" s="1"/>
  <c r="D557" i="1" s="1"/>
  <c r="D556" i="1" s="1"/>
  <c r="I286" i="3"/>
  <c r="I544" i="3" s="1"/>
  <c r="I618" i="3" s="1"/>
  <c r="I544" i="2"/>
  <c r="T359" i="1"/>
  <c r="T358" i="1" s="1"/>
  <c r="T349" i="1" s="1"/>
  <c r="T299" i="1" s="1"/>
  <c r="T557" i="1" s="1"/>
  <c r="T556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U573" i="5" s="1"/>
  <c r="U571" i="5" s="1"/>
  <c r="U630" i="5" s="1"/>
  <c r="C225" i="3"/>
  <c r="C532" i="3" s="1"/>
  <c r="C532" i="5"/>
  <c r="Y255" i="3"/>
  <c r="Y539" i="3" s="1"/>
  <c r="Y539" i="5"/>
  <c r="Y214" i="3"/>
  <c r="Y213" i="5"/>
  <c r="Y206" i="5" s="1"/>
  <c r="AD245" i="3"/>
  <c r="AD244" i="1"/>
  <c r="AD240" i="1" s="1"/>
  <c r="AD535" i="1" s="1"/>
  <c r="S403" i="3"/>
  <c r="S381" i="3"/>
  <c r="S380" i="2"/>
  <c r="S360" i="3"/>
  <c r="S359" i="2"/>
  <c r="S358" i="2" s="1"/>
  <c r="F223" i="3"/>
  <c r="F205" i="3"/>
  <c r="E238" i="3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Z221" i="3"/>
  <c r="Z198" i="3"/>
  <c r="U563" i="1"/>
  <c r="U391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I562" i="5" s="1"/>
  <c r="I627" i="5" s="1"/>
  <c r="D563" i="1"/>
  <c r="T563" i="1"/>
  <c r="T562" i="1" s="1"/>
  <c r="T627" i="1" s="1"/>
  <c r="AC563" i="1"/>
  <c r="L238" i="3"/>
  <c r="L237" i="5"/>
  <c r="L230" i="5" s="1"/>
  <c r="L534" i="5" s="1"/>
  <c r="J235" i="3"/>
  <c r="J201" i="3"/>
  <c r="J527" i="3" s="1"/>
  <c r="J527" i="5"/>
  <c r="K203" i="3"/>
  <c r="K202" i="5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A298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C137" i="72" s="1"/>
  <c r="AE196" i="3"/>
  <c r="AE195" i="5"/>
  <c r="AE193" i="5" s="1"/>
  <c r="AE526" i="5" s="1"/>
  <c r="X283" i="3"/>
  <c r="X259" i="3"/>
  <c r="H546" i="5"/>
  <c r="H287" i="5"/>
  <c r="H234" i="3"/>
  <c r="H207" i="3"/>
  <c r="X417" i="1"/>
  <c r="X415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N286" i="3"/>
  <c r="N544" i="3" s="1"/>
  <c r="N618" i="3" s="1"/>
  <c r="N544" i="2"/>
  <c r="E274" i="3"/>
  <c r="E247" i="3"/>
  <c r="P359" i="5"/>
  <c r="P358" i="5" s="1"/>
  <c r="P349" i="5" s="1"/>
  <c r="P299" i="5" s="1"/>
  <c r="P557" i="5" s="1"/>
  <c r="P556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T531" i="5" s="1"/>
  <c r="L359" i="1"/>
  <c r="L358" i="1" s="1"/>
  <c r="L349" i="1" s="1"/>
  <c r="L299" i="1" s="1"/>
  <c r="L298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C148" i="72" s="1"/>
  <c r="AE220" i="3"/>
  <c r="AE219" i="5"/>
  <c r="AE217" i="5" s="1"/>
  <c r="AE531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C222" i="72" s="1"/>
  <c r="AE377" i="2"/>
  <c r="AE356" i="3"/>
  <c r="C212" i="72" s="1"/>
  <c r="AE355" i="2"/>
  <c r="L404" i="3"/>
  <c r="L386" i="3"/>
  <c r="L385" i="2"/>
  <c r="L561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415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C221" i="72" s="1"/>
  <c r="AE354" i="3"/>
  <c r="C211" i="72" s="1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298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557" i="5" s="1"/>
  <c r="AA556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C210" i="72" s="1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AD531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415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391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C154" i="72" s="1"/>
  <c r="AE211" i="3"/>
  <c r="C140" i="72" s="1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C143" i="72" s="1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204" i="3"/>
  <c r="T255" i="3"/>
  <c r="T539" i="3" s="1"/>
  <c r="T539" i="5"/>
  <c r="T229" i="3"/>
  <c r="T214" i="3"/>
  <c r="T213" i="3" s="1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P562" i="5" s="1"/>
  <c r="P627" i="5" s="1"/>
  <c r="V292" i="3"/>
  <c r="V291" i="2"/>
  <c r="V191" i="2" s="1"/>
  <c r="V550" i="2"/>
  <c r="AE294" i="3"/>
  <c r="C190" i="72" s="1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C142" i="72" s="1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C217" i="72" s="1"/>
  <c r="AE352" i="3"/>
  <c r="C209" i="72" s="1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C224" i="72" s="1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C218" i="72" s="1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C223" i="72" s="1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534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C151" i="72" s="1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69" i="1" s="1"/>
  <c r="K543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C150" i="72" s="1"/>
  <c r="AE207" i="3"/>
  <c r="C136" i="72" s="1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C153" i="72" s="1"/>
  <c r="AE237" i="5"/>
  <c r="AE230" i="5" s="1"/>
  <c r="AE210" i="3"/>
  <c r="C139" i="72" s="1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C138" i="72" s="1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415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568" i="2" s="1"/>
  <c r="F629" i="2" s="1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C219" i="72" s="1"/>
  <c r="AE351" i="3"/>
  <c r="C208" i="72" s="1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565" i="2" s="1"/>
  <c r="E628" i="2" s="1"/>
  <c r="E376" i="3"/>
  <c r="E354" i="3"/>
  <c r="R420" i="3"/>
  <c r="R402" i="3"/>
  <c r="R401" i="2"/>
  <c r="R567" i="2" s="1"/>
  <c r="R565" i="2" s="1"/>
  <c r="R628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557" i="5" s="1"/>
  <c r="V556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3" s="1"/>
  <c r="R374" i="2"/>
  <c r="R273" i="3"/>
  <c r="R272" i="1"/>
  <c r="R270" i="1" s="1"/>
  <c r="R250" i="3"/>
  <c r="AE419" i="3"/>
  <c r="AE396" i="3"/>
  <c r="AE375" i="3"/>
  <c r="C220" i="72" s="1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C147" i="72" s="1"/>
  <c r="AE212" i="3"/>
  <c r="C141" i="72" s="1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3" s="1"/>
  <c r="C237" i="5"/>
  <c r="C230" i="5" s="1"/>
  <c r="C534" i="5" s="1"/>
  <c r="C210" i="3"/>
  <c r="Y221" i="3"/>
  <c r="Y198" i="3"/>
  <c r="AD273" i="3"/>
  <c r="AD272" i="1"/>
  <c r="AD270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415" i="1" s="1"/>
  <c r="G256" i="3"/>
  <c r="G540" i="3" s="1"/>
  <c r="G540" i="5"/>
  <c r="G227" i="3"/>
  <c r="G226" i="5"/>
  <c r="G533" i="5" s="1"/>
  <c r="G204" i="3"/>
  <c r="Q285" i="3"/>
  <c r="Q262" i="3"/>
  <c r="AE233" i="3"/>
  <c r="C149" i="72" s="1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C152" i="72" s="1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363" i="3"/>
  <c r="R328" i="2"/>
  <c r="R548" i="1"/>
  <c r="R545" i="1" s="1"/>
  <c r="R619" i="1" s="1"/>
  <c r="R271" i="3"/>
  <c r="R245" i="3"/>
  <c r="R244" i="1"/>
  <c r="R240" i="1" s="1"/>
  <c r="AE422" i="3"/>
  <c r="AE400" i="3"/>
  <c r="AE566" i="2"/>
  <c r="AE382" i="3"/>
  <c r="C225" i="72" s="1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C216" i="72" s="1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O564" i="5" s="1"/>
  <c r="Z293" i="3"/>
  <c r="Z551" i="3" s="1"/>
  <c r="Z551" i="2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C213" i="72" s="1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O69" i="3"/>
  <c r="O68" i="3" s="1"/>
  <c r="F80" i="1"/>
  <c r="T80" i="1"/>
  <c r="T465" i="1" s="1"/>
  <c r="AA80" i="5"/>
  <c r="AA465" i="5" s="1"/>
  <c r="AC8" i="5"/>
  <c r="AC458" i="5" s="1"/>
  <c r="M604" i="65"/>
  <c r="M658" i="65" s="1"/>
  <c r="W613" i="65"/>
  <c r="W659" i="65" s="1"/>
  <c r="I122" i="2"/>
  <c r="I111" i="2" s="1"/>
  <c r="M471" i="65"/>
  <c r="AE298" i="65"/>
  <c r="G557" i="65"/>
  <c r="AA557" i="65"/>
  <c r="AA556" i="65" s="1"/>
  <c r="AA298" i="65"/>
  <c r="N69" i="3"/>
  <c r="N68" i="3" s="1"/>
  <c r="J69" i="3"/>
  <c r="J68" i="3" s="1"/>
  <c r="E35" i="3"/>
  <c r="Q80" i="5"/>
  <c r="Q465" i="5" s="1"/>
  <c r="AB80" i="1"/>
  <c r="AB465" i="1" s="1"/>
  <c r="Z122" i="2"/>
  <c r="F458" i="65"/>
  <c r="F457" i="65" s="1"/>
  <c r="F7" i="65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M69" i="3"/>
  <c r="M68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E604" i="65" s="1"/>
  <c r="E658" i="65" s="1"/>
  <c r="D620" i="65"/>
  <c r="D613" i="65" s="1"/>
  <c r="D659" i="65" s="1"/>
  <c r="D524" i="65"/>
  <c r="N299" i="65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X298" i="65"/>
  <c r="X297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Y122" i="2"/>
  <c r="Y111" i="2" s="1"/>
  <c r="U122" i="2"/>
  <c r="U111" i="2" s="1"/>
  <c r="Q122" i="2"/>
  <c r="Q111" i="2" s="1"/>
  <c r="P122" i="2"/>
  <c r="K122" i="2"/>
  <c r="K111" i="2" s="1"/>
  <c r="J122" i="2"/>
  <c r="J111" i="2" s="1"/>
  <c r="O122" i="2"/>
  <c r="O111" i="2" s="1"/>
  <c r="I472" i="2"/>
  <c r="I605" i="2" s="1"/>
  <c r="I478" i="2"/>
  <c r="I606" i="2" s="1"/>
  <c r="S567" i="2"/>
  <c r="S565" i="2" s="1"/>
  <c r="S628" i="2" s="1"/>
  <c r="V35" i="3"/>
  <c r="G69" i="3"/>
  <c r="G68" i="3" s="1"/>
  <c r="Y69" i="3"/>
  <c r="Y68" i="3" s="1"/>
  <c r="AC69" i="3"/>
  <c r="AC68" i="3" s="1"/>
  <c r="D69" i="3"/>
  <c r="D68" i="3" s="1"/>
  <c r="M8" i="2"/>
  <c r="M458" i="2" s="1"/>
  <c r="J69" i="2"/>
  <c r="J68" i="2" s="1"/>
  <c r="J464" i="2" s="1"/>
  <c r="I80" i="5"/>
  <c r="I465" i="5" s="1"/>
  <c r="AB80" i="2"/>
  <c r="AB465" i="2" s="1"/>
  <c r="X80" i="2"/>
  <c r="X465" i="2" s="1"/>
  <c r="N80" i="3"/>
  <c r="J35" i="3"/>
  <c r="J31" i="3" s="1"/>
  <c r="E69" i="3"/>
  <c r="E68" i="3" s="1"/>
  <c r="P35" i="3"/>
  <c r="G35" i="2"/>
  <c r="G31" i="2" s="1"/>
  <c r="G460" i="2" s="1"/>
  <c r="S564" i="5"/>
  <c r="S391" i="5"/>
  <c r="V573" i="2"/>
  <c r="V571" i="2" s="1"/>
  <c r="V630" i="2" s="1"/>
  <c r="V415" i="2"/>
  <c r="K564" i="2"/>
  <c r="R80" i="3"/>
  <c r="I69" i="3"/>
  <c r="I68" i="3" s="1"/>
  <c r="O80" i="3"/>
  <c r="F35" i="2"/>
  <c r="F31" i="2" s="1"/>
  <c r="AD564" i="2"/>
  <c r="C545" i="5"/>
  <c r="C619" i="5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M415" i="2"/>
  <c r="Y35" i="5"/>
  <c r="Y31" i="5" s="1"/>
  <c r="Y460" i="5" s="1"/>
  <c r="AE8" i="5"/>
  <c r="H8" i="5"/>
  <c r="H458" i="5" s="1"/>
  <c r="AE478" i="1"/>
  <c r="AE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F458" i="2" s="1"/>
  <c r="AE8" i="2"/>
  <c r="AE458" i="2" s="1"/>
  <c r="N80" i="1"/>
  <c r="N465" i="1" s="1"/>
  <c r="L35" i="5"/>
  <c r="L31" i="5" s="1"/>
  <c r="L460" i="5" s="1"/>
  <c r="AC35" i="5"/>
  <c r="AC31" i="5" s="1"/>
  <c r="AC460" i="5" s="1"/>
  <c r="N35" i="5"/>
  <c r="N31" i="5" s="1"/>
  <c r="Y31" i="1"/>
  <c r="Y460" i="1" s="1"/>
  <c r="AD80" i="5"/>
  <c r="AD465" i="5" s="1"/>
  <c r="F69" i="2"/>
  <c r="F68" i="2" s="1"/>
  <c r="F464" i="2" s="1"/>
  <c r="O549" i="2"/>
  <c r="O620" i="2" s="1"/>
  <c r="P391" i="2"/>
  <c r="H80" i="5"/>
  <c r="H465" i="5" s="1"/>
  <c r="Z383" i="2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AC35" i="1"/>
  <c r="AC31" i="1" s="1"/>
  <c r="R80" i="5"/>
  <c r="R465" i="5" s="1"/>
  <c r="M80" i="1"/>
  <c r="M465" i="1" s="1"/>
  <c r="L80" i="5"/>
  <c r="L465" i="5" s="1"/>
  <c r="AC559" i="2"/>
  <c r="AC626" i="2" s="1"/>
  <c r="O69" i="5"/>
  <c r="O68" i="5" s="1"/>
  <c r="O464" i="5" s="1"/>
  <c r="S80" i="5"/>
  <c r="S465" i="5" s="1"/>
  <c r="K69" i="2"/>
  <c r="K68" i="2" s="1"/>
  <c r="K464" i="2" s="1"/>
  <c r="H415" i="2"/>
  <c r="S122" i="2"/>
  <c r="R122" i="2"/>
  <c r="H69" i="3"/>
  <c r="H68" i="3" s="1"/>
  <c r="U69" i="3"/>
  <c r="U68" i="3" s="1"/>
  <c r="V69" i="3"/>
  <c r="V68" i="3" s="1"/>
  <c r="I35" i="3"/>
  <c r="I31" i="3" s="1"/>
  <c r="D80" i="3"/>
  <c r="AC35" i="3"/>
  <c r="AC31" i="3" s="1"/>
  <c r="P80" i="3"/>
  <c r="J8" i="2"/>
  <c r="J458" i="2" s="1"/>
  <c r="AE69" i="2"/>
  <c r="AE68" i="2" s="1"/>
  <c r="U564" i="2"/>
  <c r="U562" i="2" s="1"/>
  <c r="U627" i="2" s="1"/>
  <c r="U391" i="2"/>
  <c r="H564" i="1"/>
  <c r="H562" i="1" s="1"/>
  <c r="H627" i="1" s="1"/>
  <c r="H391" i="1"/>
  <c r="E564" i="1"/>
  <c r="E562" i="1" s="1"/>
  <c r="E627" i="1" s="1"/>
  <c r="E391" i="1"/>
  <c r="AA80" i="3"/>
  <c r="AB80" i="5"/>
  <c r="AB465" i="5" s="1"/>
  <c r="V80" i="5"/>
  <c r="I80" i="3"/>
  <c r="AE69" i="3"/>
  <c r="AE68" i="3" s="1"/>
  <c r="T35" i="3"/>
  <c r="S69" i="3"/>
  <c r="S68" i="3" s="1"/>
  <c r="AB35" i="3"/>
  <c r="J80" i="2"/>
  <c r="J465" i="2" s="1"/>
  <c r="AA8" i="2"/>
  <c r="AA458" i="2" s="1"/>
  <c r="S561" i="2"/>
  <c r="S383" i="2"/>
  <c r="U570" i="2"/>
  <c r="U568" i="2" s="1"/>
  <c r="U629" i="2" s="1"/>
  <c r="U407" i="2"/>
  <c r="AE80" i="2"/>
  <c r="G80" i="1"/>
  <c r="G465" i="1" s="1"/>
  <c r="F562" i="1"/>
  <c r="F627" i="1" s="1"/>
  <c r="S562" i="1"/>
  <c r="S627" i="1" s="1"/>
  <c r="I568" i="2"/>
  <c r="I629" i="2" s="1"/>
  <c r="Z35" i="5"/>
  <c r="Z31" i="5" s="1"/>
  <c r="Z460" i="5" s="1"/>
  <c r="AA8" i="5"/>
  <c r="AA458" i="5" s="1"/>
  <c r="E69" i="2"/>
  <c r="E68" i="2" s="1"/>
  <c r="E464" i="2" s="1"/>
  <c r="V69" i="2"/>
  <c r="V68" i="2" s="1"/>
  <c r="V464" i="2" s="1"/>
  <c r="Q8" i="2"/>
  <c r="Q458" i="2" s="1"/>
  <c r="O415" i="2"/>
  <c r="X383" i="2"/>
  <c r="K383" i="2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W8" i="2"/>
  <c r="W458" i="2" s="1"/>
  <c r="Z8" i="2"/>
  <c r="Z458" i="2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S80" i="2"/>
  <c r="S465" i="2" s="1"/>
  <c r="X562" i="2"/>
  <c r="X627" i="2" s="1"/>
  <c r="I391" i="2"/>
  <c r="X35" i="1"/>
  <c r="X31" i="1" s="1"/>
  <c r="X460" i="1" s="1"/>
  <c r="Z80" i="3"/>
  <c r="S80" i="3"/>
  <c r="W80" i="3"/>
  <c r="W35" i="3"/>
  <c r="AD35" i="3"/>
  <c r="V35" i="1"/>
  <c r="V31" i="1" s="1"/>
  <c r="V460" i="1" s="1"/>
  <c r="V80" i="1"/>
  <c r="E8" i="5"/>
  <c r="E458" i="5" s="1"/>
  <c r="R35" i="1"/>
  <c r="R31" i="1" s="1"/>
  <c r="R460" i="1" s="1"/>
  <c r="R80" i="1"/>
  <c r="R465" i="1" s="1"/>
  <c r="G35" i="1"/>
  <c r="G31" i="1" s="1"/>
  <c r="G460" i="1" s="1"/>
  <c r="Y8" i="2"/>
  <c r="Y458" i="2" s="1"/>
  <c r="W80" i="1"/>
  <c r="W465" i="1" s="1"/>
  <c r="G80" i="5"/>
  <c r="G465" i="5" s="1"/>
  <c r="Z80" i="5"/>
  <c r="Z465" i="5" s="1"/>
  <c r="AD80" i="2"/>
  <c r="AD465" i="2" s="1"/>
  <c r="AA564" i="2"/>
  <c r="AA562" i="2" s="1"/>
  <c r="AA627" i="2" s="1"/>
  <c r="AA391" i="2"/>
  <c r="G391" i="1"/>
  <c r="I562" i="2"/>
  <c r="I627" i="2" s="1"/>
  <c r="U559" i="2"/>
  <c r="U626" i="2" s="1"/>
  <c r="T80" i="5"/>
  <c r="T465" i="5" s="1"/>
  <c r="G415" i="2"/>
  <c r="V80" i="2"/>
  <c r="V465" i="2" s="1"/>
  <c r="Q35" i="1"/>
  <c r="Q31" i="1" s="1"/>
  <c r="J35" i="5"/>
  <c r="J31" i="5" s="1"/>
  <c r="J460" i="5" s="1"/>
  <c r="J8" i="5"/>
  <c r="J458" i="5" s="1"/>
  <c r="Q69" i="2"/>
  <c r="Q68" i="2" s="1"/>
  <c r="Q464" i="2" s="1"/>
  <c r="L80" i="1"/>
  <c r="L465" i="1" s="1"/>
  <c r="Y80" i="1"/>
  <c r="Y465" i="1" s="1"/>
  <c r="O80" i="1"/>
  <c r="O465" i="1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I571" i="2"/>
  <c r="I630" i="2" s="1"/>
  <c r="X559" i="2"/>
  <c r="X626" i="2" s="1"/>
  <c r="Y8" i="5"/>
  <c r="Y458" i="5" s="1"/>
  <c r="K8" i="5"/>
  <c r="K458" i="5" s="1"/>
  <c r="AE80" i="1"/>
  <c r="H35" i="1"/>
  <c r="H31" i="1" s="1"/>
  <c r="H460" i="1" s="1"/>
  <c r="H80" i="1"/>
  <c r="H465" i="1" s="1"/>
  <c r="C80" i="2"/>
  <c r="C465" i="2" s="1"/>
  <c r="Q80" i="2"/>
  <c r="Q465" i="2" s="1"/>
  <c r="F35" i="5"/>
  <c r="F31" i="5" s="1"/>
  <c r="F460" i="5" s="1"/>
  <c r="AB69" i="2"/>
  <c r="AB68" i="2" s="1"/>
  <c r="AB464" i="2" s="1"/>
  <c r="AD122" i="2"/>
  <c r="AD111" i="2" s="1"/>
  <c r="Y478" i="2"/>
  <c r="Y606" i="2" s="1"/>
  <c r="N122" i="2"/>
  <c r="V69" i="5"/>
  <c r="V68" i="5" s="1"/>
  <c r="V464" i="5" s="1"/>
  <c r="Z69" i="2"/>
  <c r="Z68" i="2" s="1"/>
  <c r="Z464" i="2" s="1"/>
  <c r="Z463" i="2" s="1"/>
  <c r="Z602" i="2" s="1"/>
  <c r="AB8" i="5"/>
  <c r="AB458" i="5" s="1"/>
  <c r="G8" i="5"/>
  <c r="G458" i="5" s="1"/>
  <c r="K80" i="1"/>
  <c r="K465" i="1" s="1"/>
  <c r="S8" i="5"/>
  <c r="S458" i="5" s="1"/>
  <c r="X69" i="5"/>
  <c r="X68" i="5" s="1"/>
  <c r="X67" i="5" s="1"/>
  <c r="C489" i="2"/>
  <c r="C607" i="2" s="1"/>
  <c r="T472" i="3"/>
  <c r="T605" i="3" s="1"/>
  <c r="O472" i="2"/>
  <c r="O605" i="2" s="1"/>
  <c r="O478" i="2"/>
  <c r="O606" i="2" s="1"/>
  <c r="I531" i="1"/>
  <c r="S531" i="1"/>
  <c r="G531" i="1"/>
  <c r="G216" i="1"/>
  <c r="G80" i="2"/>
  <c r="G465" i="2" s="1"/>
  <c r="T542" i="1"/>
  <c r="O80" i="2"/>
  <c r="O465" i="2" s="1"/>
  <c r="Y531" i="1"/>
  <c r="C531" i="5"/>
  <c r="V531" i="5"/>
  <c r="H80" i="2"/>
  <c r="H465" i="2" s="1"/>
  <c r="L80" i="3"/>
  <c r="T80" i="2"/>
  <c r="T465" i="2" s="1"/>
  <c r="N526" i="5"/>
  <c r="F269" i="1"/>
  <c r="F543" i="1" s="1"/>
  <c r="K80" i="5"/>
  <c r="K465" i="5" s="1"/>
  <c r="C531" i="1"/>
  <c r="P80" i="5"/>
  <c r="P465" i="5" s="1"/>
  <c r="N80" i="5"/>
  <c r="N465" i="5" s="1"/>
  <c r="T80" i="3"/>
  <c r="AE80" i="3"/>
  <c r="F531" i="1"/>
  <c r="Y80" i="2"/>
  <c r="Y465" i="2" s="1"/>
  <c r="M80" i="2"/>
  <c r="M465" i="2" s="1"/>
  <c r="F80" i="2"/>
  <c r="F465" i="2" s="1"/>
  <c r="H468" i="3"/>
  <c r="M35" i="3"/>
  <c r="E468" i="3"/>
  <c r="K468" i="3"/>
  <c r="K80" i="3"/>
  <c r="F468" i="3"/>
  <c r="R618" i="2"/>
  <c r="V8" i="2"/>
  <c r="Y618" i="2"/>
  <c r="AD407" i="2"/>
  <c r="E618" i="2"/>
  <c r="N573" i="1"/>
  <c r="N571" i="1" s="1"/>
  <c r="N630" i="1" s="1"/>
  <c r="I618" i="2"/>
  <c r="Y573" i="1"/>
  <c r="Y571" i="1" s="1"/>
  <c r="Y630" i="1" s="1"/>
  <c r="Y415" i="1"/>
  <c r="P458" i="5"/>
  <c r="R80" i="2"/>
  <c r="R465" i="2" s="1"/>
  <c r="W458" i="5"/>
  <c r="AC573" i="5"/>
  <c r="AC571" i="5" s="1"/>
  <c r="AC630" i="5" s="1"/>
  <c r="AC415" i="5"/>
  <c r="H102" i="2"/>
  <c r="H466" i="2" s="1"/>
  <c r="H468" i="2"/>
  <c r="H467" i="2" s="1"/>
  <c r="H603" i="2" s="1"/>
  <c r="I415" i="5"/>
  <c r="T571" i="2"/>
  <c r="T630" i="2" s="1"/>
  <c r="I80" i="1"/>
  <c r="I465" i="1" s="1"/>
  <c r="H80" i="3"/>
  <c r="T69" i="3"/>
  <c r="T68" i="3" s="1"/>
  <c r="R35" i="3"/>
  <c r="Y468" i="3"/>
  <c r="Y35" i="3"/>
  <c r="V468" i="3"/>
  <c r="AB468" i="3"/>
  <c r="G468" i="3"/>
  <c r="Z468" i="3"/>
  <c r="E80" i="3"/>
  <c r="P468" i="3"/>
  <c r="AA35" i="3"/>
  <c r="Z35" i="3"/>
  <c r="P69" i="3"/>
  <c r="P68" i="3" s="1"/>
  <c r="F69" i="3"/>
  <c r="F68" i="3" s="1"/>
  <c r="AD80" i="3"/>
  <c r="L468" i="3"/>
  <c r="AB69" i="3"/>
  <c r="AB68" i="3" s="1"/>
  <c r="L35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S35" i="1"/>
  <c r="S31" i="1" s="1"/>
  <c r="S460" i="1" s="1"/>
  <c r="Q35" i="5"/>
  <c r="Q31" i="5" s="1"/>
  <c r="Q460" i="5" s="1"/>
  <c r="AC618" i="2"/>
  <c r="R464" i="1"/>
  <c r="N464" i="1"/>
  <c r="AD31" i="2"/>
  <c r="AD460" i="2" s="1"/>
  <c r="E69" i="5"/>
  <c r="E68" i="5" s="1"/>
  <c r="L573" i="1"/>
  <c r="L571" i="1" s="1"/>
  <c r="L630" i="1" s="1"/>
  <c r="L415" i="1"/>
  <c r="AE102" i="2"/>
  <c r="AE466" i="2" s="1"/>
  <c r="AE468" i="2"/>
  <c r="AE467" i="2" s="1"/>
  <c r="AE603" i="2" s="1"/>
  <c r="J618" i="2"/>
  <c r="AD8" i="2"/>
  <c r="K35" i="2"/>
  <c r="K31" i="2" s="1"/>
  <c r="K460" i="2" s="1"/>
  <c r="AD391" i="1"/>
  <c r="I391" i="5"/>
  <c r="J391" i="1"/>
  <c r="AD618" i="2"/>
  <c r="AC298" i="5"/>
  <c r="AE573" i="5"/>
  <c r="AE571" i="5" s="1"/>
  <c r="AE630" i="5" s="1"/>
  <c r="AE415" i="5"/>
  <c r="M573" i="1"/>
  <c r="M571" i="1" s="1"/>
  <c r="M630" i="1" s="1"/>
  <c r="M415" i="1"/>
  <c r="AD557" i="1"/>
  <c r="AD556" i="1" s="1"/>
  <c r="AD298" i="1"/>
  <c r="F573" i="5"/>
  <c r="F571" i="5" s="1"/>
  <c r="F630" i="5" s="1"/>
  <c r="F415" i="5"/>
  <c r="AD298" i="5"/>
  <c r="D391" i="5"/>
  <c r="X391" i="5"/>
  <c r="Y562" i="1"/>
  <c r="Y627" i="1" s="1"/>
  <c r="O391" i="1"/>
  <c r="F391" i="5"/>
  <c r="N8" i="2"/>
  <c r="T573" i="1"/>
  <c r="T571" i="1" s="1"/>
  <c r="T630" i="1" s="1"/>
  <c r="T415" i="1"/>
  <c r="F557" i="1"/>
  <c r="F556" i="1" s="1"/>
  <c r="AB573" i="5"/>
  <c r="AB571" i="5" s="1"/>
  <c r="AB630" i="5" s="1"/>
  <c r="AB415" i="5"/>
  <c r="I464" i="1"/>
  <c r="K69" i="5"/>
  <c r="K68" i="5" s="1"/>
  <c r="V562" i="2"/>
  <c r="V627" i="2" s="1"/>
  <c r="M464" i="1"/>
  <c r="Z80" i="1"/>
  <c r="Z465" i="1" s="1"/>
  <c r="W571" i="2"/>
  <c r="W630" i="2" s="1"/>
  <c r="AA415" i="2"/>
  <c r="Q573" i="1"/>
  <c r="Q571" i="1" s="1"/>
  <c r="Q630" i="1" s="1"/>
  <c r="Q415" i="1"/>
  <c r="AD464" i="1"/>
  <c r="AD463" i="1" s="1"/>
  <c r="AD602" i="1" s="1"/>
  <c r="AD67" i="1"/>
  <c r="H557" i="1"/>
  <c r="H556" i="1" s="1"/>
  <c r="H298" i="1"/>
  <c r="V542" i="1"/>
  <c r="R8" i="5"/>
  <c r="G562" i="2"/>
  <c r="G627" i="2" s="1"/>
  <c r="X391" i="2"/>
  <c r="Z35" i="1"/>
  <c r="Z31" i="1" s="1"/>
  <c r="Z460" i="1" s="1"/>
  <c r="H69" i="2"/>
  <c r="H68" i="2" s="1"/>
  <c r="V102" i="2"/>
  <c r="V466" i="2" s="1"/>
  <c r="V468" i="2"/>
  <c r="V467" i="2" s="1"/>
  <c r="V603" i="2" s="1"/>
  <c r="M557" i="5"/>
  <c r="M556" i="5" s="1"/>
  <c r="M298" i="5"/>
  <c r="AA545" i="5"/>
  <c r="AA619" i="5" s="1"/>
  <c r="C573" i="1"/>
  <c r="C571" i="1" s="1"/>
  <c r="C630" i="1" s="1"/>
  <c r="C415" i="1"/>
  <c r="Z8" i="5"/>
  <c r="I562" i="1"/>
  <c r="I627" i="1" s="1"/>
  <c r="K35" i="5"/>
  <c r="K31" i="5" s="1"/>
  <c r="K460" i="5" s="1"/>
  <c r="AD573" i="1"/>
  <c r="AD571" i="1" s="1"/>
  <c r="AD630" i="1" s="1"/>
  <c r="J573" i="5"/>
  <c r="J571" i="5" s="1"/>
  <c r="J630" i="5" s="1"/>
  <c r="J415" i="5"/>
  <c r="J573" i="1"/>
  <c r="J571" i="1" s="1"/>
  <c r="J630" i="1" s="1"/>
  <c r="Q391" i="2"/>
  <c r="X415" i="2"/>
  <c r="AC383" i="2"/>
  <c r="K571" i="2"/>
  <c r="K630" i="2" s="1"/>
  <c r="AB35" i="5"/>
  <c r="AB31" i="5" s="1"/>
  <c r="G35" i="5"/>
  <c r="G31" i="5" s="1"/>
  <c r="G460" i="5" s="1"/>
  <c r="T35" i="5"/>
  <c r="T31" i="5" s="1"/>
  <c r="V399" i="2"/>
  <c r="G407" i="2"/>
  <c r="R69" i="5"/>
  <c r="R68" i="5" s="1"/>
  <c r="U69" i="2"/>
  <c r="U68" i="2" s="1"/>
  <c r="J349" i="2"/>
  <c r="AC415" i="2"/>
  <c r="W565" i="2"/>
  <c r="W628" i="2" s="1"/>
  <c r="AD35" i="5"/>
  <c r="AD31" i="5" s="1"/>
  <c r="AD460" i="5" s="1"/>
  <c r="K407" i="2"/>
  <c r="D69" i="2"/>
  <c r="D68" i="2" s="1"/>
  <c r="H464" i="1"/>
  <c r="I35" i="5"/>
  <c r="I31" i="5" s="1"/>
  <c r="I460" i="5" s="1"/>
  <c r="Y69" i="5"/>
  <c r="Y68" i="5" s="1"/>
  <c r="I69" i="5"/>
  <c r="I68" i="5" s="1"/>
  <c r="Y464" i="1"/>
  <c r="W69" i="2"/>
  <c r="W68" i="2" s="1"/>
  <c r="E35" i="1"/>
  <c r="E31" i="1" s="1"/>
  <c r="E460" i="1" s="1"/>
  <c r="M562" i="2"/>
  <c r="M627" i="2" s="1"/>
  <c r="I8" i="5"/>
  <c r="P464" i="2"/>
  <c r="D383" i="2"/>
  <c r="AB559" i="2"/>
  <c r="AB626" i="2" s="1"/>
  <c r="N559" i="2"/>
  <c r="N626" i="2" s="1"/>
  <c r="P464" i="1"/>
  <c r="U35" i="5"/>
  <c r="U31" i="5" s="1"/>
  <c r="U460" i="5" s="1"/>
  <c r="C31" i="1"/>
  <c r="C460" i="1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M565" i="2"/>
  <c r="M628" i="2" s="1"/>
  <c r="J577" i="5"/>
  <c r="J425" i="5"/>
  <c r="P577" i="5"/>
  <c r="AE517" i="41"/>
  <c r="AE515" i="41" s="1"/>
  <c r="AE611" i="41" s="1"/>
  <c r="AE173" i="41"/>
  <c r="AD502" i="40"/>
  <c r="AD609" i="40" s="1"/>
  <c r="X518" i="1"/>
  <c r="X515" i="1" s="1"/>
  <c r="X611" i="1" s="1"/>
  <c r="H518" i="1"/>
  <c r="H515" i="1" s="1"/>
  <c r="H611" i="1" s="1"/>
  <c r="H173" i="1"/>
  <c r="E518" i="1"/>
  <c r="E515" i="1" s="1"/>
  <c r="E611" i="1" s="1"/>
  <c r="E173" i="1"/>
  <c r="E111" i="1" s="1"/>
  <c r="I518" i="1"/>
  <c r="I515" i="1" s="1"/>
  <c r="I611" i="1" s="1"/>
  <c r="D486" i="5"/>
  <c r="D478" i="5" s="1"/>
  <c r="D122" i="5"/>
  <c r="V518" i="1"/>
  <c r="V515" i="1" s="1"/>
  <c r="V611" i="1" s="1"/>
  <c r="V173" i="1"/>
  <c r="V111" i="1" s="1"/>
  <c r="Z509" i="39"/>
  <c r="Z160" i="39"/>
  <c r="Z111" i="39" s="1"/>
  <c r="Z4" i="39" s="1"/>
  <c r="I509" i="39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576" i="2"/>
  <c r="V635" i="2"/>
  <c r="AB635" i="2"/>
  <c r="AB633" i="2" s="1"/>
  <c r="AB661" i="2" s="1"/>
  <c r="AB104" i="44" s="1"/>
  <c r="AB576" i="2"/>
  <c r="I635" i="2"/>
  <c r="I633" i="2" s="1"/>
  <c r="I661" i="2" s="1"/>
  <c r="I104" i="44" s="1"/>
  <c r="I576" i="2"/>
  <c r="K635" i="2"/>
  <c r="K576" i="2"/>
  <c r="T635" i="2"/>
  <c r="U486" i="5"/>
  <c r="U478" i="5" s="1"/>
  <c r="U122" i="5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Q509" i="39"/>
  <c r="Q160" i="39"/>
  <c r="Q111" i="39" s="1"/>
  <c r="Q4" i="39" s="1"/>
  <c r="AE520" i="3"/>
  <c r="AE612" i="3" s="1"/>
  <c r="D472" i="3"/>
  <c r="T497" i="3"/>
  <c r="T608" i="3" s="1"/>
  <c r="P472" i="3"/>
  <c r="M122" i="2"/>
  <c r="M111" i="2" s="1"/>
  <c r="H497" i="3"/>
  <c r="H608" i="3" s="1"/>
  <c r="K577" i="5"/>
  <c r="AE502" i="41"/>
  <c r="N478" i="1"/>
  <c r="Q486" i="5"/>
  <c r="Q478" i="5" s="1"/>
  <c r="Q122" i="5"/>
  <c r="Q111" i="5" s="1"/>
  <c r="W122" i="5"/>
  <c r="W518" i="1"/>
  <c r="W515" i="1" s="1"/>
  <c r="W611" i="1" s="1"/>
  <c r="X489" i="5"/>
  <c r="X607" i="5" s="1"/>
  <c r="AB160" i="39"/>
  <c r="AB111" i="39" s="1"/>
  <c r="AB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633" i="2" s="1"/>
  <c r="U661" i="2" s="1"/>
  <c r="U104" i="44" s="1"/>
  <c r="U576" i="2"/>
  <c r="L635" i="2"/>
  <c r="E635" i="2"/>
  <c r="AA635" i="2"/>
  <c r="AA633" i="2" s="1"/>
  <c r="AA661" i="2" s="1"/>
  <c r="AA104" i="44" s="1"/>
  <c r="AA576" i="2"/>
  <c r="AD635" i="2"/>
  <c r="AD633" i="2" s="1"/>
  <c r="AD661" i="2" s="1"/>
  <c r="AD104" i="44" s="1"/>
  <c r="AC635" i="2"/>
  <c r="Q635" i="1"/>
  <c r="Z635" i="1"/>
  <c r="AD635" i="1"/>
  <c r="V635" i="1"/>
  <c r="AD502" i="41"/>
  <c r="J122" i="5"/>
  <c r="V486" i="5"/>
  <c r="V478" i="5" s="1"/>
  <c r="V122" i="5"/>
  <c r="V111" i="5" s="1"/>
  <c r="L489" i="5"/>
  <c r="L607" i="5" s="1"/>
  <c r="P486" i="5"/>
  <c r="P478" i="5" s="1"/>
  <c r="P122" i="5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K509" i="39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J80" i="3"/>
  <c r="AD468" i="3"/>
  <c r="AC80" i="3"/>
  <c r="F618" i="2"/>
  <c r="Z618" i="2"/>
  <c r="S458" i="2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N35" i="1"/>
  <c r="N31" i="1" s="1"/>
  <c r="T464" i="1"/>
  <c r="E80" i="5"/>
  <c r="E465" i="5" s="1"/>
  <c r="G464" i="1"/>
  <c r="AE618" i="2"/>
  <c r="D391" i="1"/>
  <c r="J562" i="1"/>
  <c r="J627" i="1" s="1"/>
  <c r="L464" i="2"/>
  <c r="D573" i="5"/>
  <c r="D571" i="5" s="1"/>
  <c r="D630" i="5" s="1"/>
  <c r="D415" i="5"/>
  <c r="S573" i="1"/>
  <c r="S571" i="1" s="1"/>
  <c r="S630" i="1" s="1"/>
  <c r="S415" i="1"/>
  <c r="S542" i="1"/>
  <c r="N80" i="2"/>
  <c r="N465" i="2" s="1"/>
  <c r="R573" i="1"/>
  <c r="R571" i="1" s="1"/>
  <c r="R630" i="1" s="1"/>
  <c r="R415" i="1"/>
  <c r="M391" i="1"/>
  <c r="W391" i="1"/>
  <c r="F391" i="1"/>
  <c r="O31" i="2"/>
  <c r="O460" i="2" s="1"/>
  <c r="F562" i="5"/>
  <c r="F627" i="5" s="1"/>
  <c r="AD415" i="5"/>
  <c r="S102" i="2"/>
  <c r="S466" i="2" s="1"/>
  <c r="S468" i="2"/>
  <c r="S467" i="2" s="1"/>
  <c r="S603" i="2" s="1"/>
  <c r="J464" i="1"/>
  <c r="N458" i="5"/>
  <c r="AA301" i="2"/>
  <c r="G464" i="5"/>
  <c r="M557" i="1"/>
  <c r="M556" i="1" s="1"/>
  <c r="M298" i="1"/>
  <c r="I545" i="5"/>
  <c r="I619" i="5" s="1"/>
  <c r="L80" i="2"/>
  <c r="L465" i="2" s="1"/>
  <c r="T407" i="2"/>
  <c r="V35" i="5"/>
  <c r="V31" i="5" s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573" i="5"/>
  <c r="G571" i="5" s="1"/>
  <c r="G630" i="5" s="1"/>
  <c r="F557" i="5"/>
  <c r="F556" i="5" s="1"/>
  <c r="F298" i="5"/>
  <c r="T415" i="2"/>
  <c r="AD35" i="1"/>
  <c r="AD31" i="1" s="1"/>
  <c r="I31" i="1"/>
  <c r="I460" i="1" s="1"/>
  <c r="AD102" i="2"/>
  <c r="AD466" i="2" s="1"/>
  <c r="AD468" i="2"/>
  <c r="AD467" i="2" s="1"/>
  <c r="AD603" i="2" s="1"/>
  <c r="X464" i="1"/>
  <c r="K8" i="2"/>
  <c r="X618" i="2"/>
  <c r="AC8" i="2"/>
  <c r="Q562" i="2"/>
  <c r="Q627" i="2" s="1"/>
  <c r="H573" i="1"/>
  <c r="H571" i="1" s="1"/>
  <c r="H630" i="1" s="1"/>
  <c r="H415" i="1"/>
  <c r="V367" i="2"/>
  <c r="V558" i="2" s="1"/>
  <c r="U102" i="2"/>
  <c r="U466" i="2" s="1"/>
  <c r="U468" i="2"/>
  <c r="U467" i="2" s="1"/>
  <c r="U603" i="2" s="1"/>
  <c r="Y464" i="2"/>
  <c r="V565" i="2"/>
  <c r="V628" i="2" s="1"/>
  <c r="J565" i="2"/>
  <c r="J628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AC80" i="1"/>
  <c r="AC465" i="1" s="1"/>
  <c r="P35" i="5"/>
  <c r="P31" i="5" s="1"/>
  <c r="P460" i="5" s="1"/>
  <c r="K568" i="2"/>
  <c r="K629" i="2" s="1"/>
  <c r="AE35" i="1"/>
  <c r="Q102" i="2"/>
  <c r="Q466" i="2" s="1"/>
  <c r="Q468" i="2"/>
  <c r="Q467" i="2" s="1"/>
  <c r="Q603" i="2" s="1"/>
  <c r="Y80" i="5"/>
  <c r="Y465" i="5" s="1"/>
  <c r="O80" i="5"/>
  <c r="O465" i="5" s="1"/>
  <c r="P80" i="2"/>
  <c r="P465" i="2" s="1"/>
  <c r="U69" i="5"/>
  <c r="U68" i="5" s="1"/>
  <c r="F69" i="5"/>
  <c r="F68" i="5" s="1"/>
  <c r="L464" i="1"/>
  <c r="H391" i="2"/>
  <c r="C464" i="3"/>
  <c r="M69" i="5"/>
  <c r="M68" i="5" s="1"/>
  <c r="P80" i="1"/>
  <c r="P465" i="1" s="1"/>
  <c r="AE35" i="5"/>
  <c r="AE531" i="1"/>
  <c r="C102" i="2"/>
  <c r="C466" i="2" s="1"/>
  <c r="C468" i="2"/>
  <c r="C467" i="2" s="1"/>
  <c r="C603" i="2" s="1"/>
  <c r="P35" i="1"/>
  <c r="P31" i="1" s="1"/>
  <c r="P460" i="1" s="1"/>
  <c r="X8" i="5"/>
  <c r="AC80" i="2"/>
  <c r="AC465" i="2" s="1"/>
  <c r="X102" i="2"/>
  <c r="X466" i="2" s="1"/>
  <c r="X468" i="2"/>
  <c r="X467" i="2" s="1"/>
  <c r="X603" i="2" s="1"/>
  <c r="E80" i="1"/>
  <c r="E465" i="1" s="1"/>
  <c r="P399" i="2"/>
  <c r="D577" i="5"/>
  <c r="D425" i="5"/>
  <c r="Z577" i="5"/>
  <c r="Z425" i="5"/>
  <c r="AD478" i="1"/>
  <c r="M518" i="1"/>
  <c r="M515" i="1" s="1"/>
  <c r="M611" i="1" s="1"/>
  <c r="M173" i="1"/>
  <c r="M111" i="1" s="1"/>
  <c r="G518" i="1"/>
  <c r="G515" i="1" s="1"/>
  <c r="G611" i="1" s="1"/>
  <c r="G173" i="1"/>
  <c r="G111" i="1" s="1"/>
  <c r="N518" i="1"/>
  <c r="N515" i="1" s="1"/>
  <c r="N611" i="1" s="1"/>
  <c r="N173" i="1"/>
  <c r="F518" i="1"/>
  <c r="F515" i="1" s="1"/>
  <c r="F611" i="1" s="1"/>
  <c r="F173" i="1"/>
  <c r="F111" i="1" s="1"/>
  <c r="L478" i="1"/>
  <c r="S609" i="41"/>
  <c r="G517" i="41"/>
  <c r="G515" i="41" s="1"/>
  <c r="G611" i="41" s="1"/>
  <c r="G173" i="41"/>
  <c r="G111" i="41" s="1"/>
  <c r="G4" i="41" s="1"/>
  <c r="F609" i="41"/>
  <c r="P517" i="41"/>
  <c r="P515" i="41" s="1"/>
  <c r="P611" i="41" s="1"/>
  <c r="P173" i="41"/>
  <c r="P111" i="41" s="1"/>
  <c r="P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O111" i="40" s="1"/>
  <c r="O4" i="40" s="1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P425" i="2"/>
  <c r="R425" i="2"/>
  <c r="N425" i="2"/>
  <c r="Y635" i="1"/>
  <c r="T635" i="1"/>
  <c r="U635" i="1"/>
  <c r="D635" i="1"/>
  <c r="AE607" i="40"/>
  <c r="F486" i="5"/>
  <c r="F478" i="5" s="1"/>
  <c r="F122" i="5"/>
  <c r="AB478" i="1"/>
  <c r="Q518" i="1"/>
  <c r="Q515" i="1" s="1"/>
  <c r="Q611" i="1" s="1"/>
  <c r="Q173" i="1"/>
  <c r="Q111" i="1" s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W577" i="5"/>
  <c r="W425" i="5"/>
  <c r="R478" i="1"/>
  <c r="U478" i="1"/>
  <c r="AC478" i="1"/>
  <c r="K478" i="1"/>
  <c r="O489" i="5"/>
  <c r="O607" i="5" s="1"/>
  <c r="Y489" i="5"/>
  <c r="Y607" i="5" s="1"/>
  <c r="X486" i="5"/>
  <c r="X478" i="5" s="1"/>
  <c r="X122" i="5"/>
  <c r="X111" i="5" s="1"/>
  <c r="R489" i="5"/>
  <c r="R607" i="5" s="1"/>
  <c r="N502" i="4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M425" i="2"/>
  <c r="S425" i="2"/>
  <c r="W425" i="2"/>
  <c r="Z425" i="2"/>
  <c r="L486" i="5"/>
  <c r="L478" i="5" s="1"/>
  <c r="W173" i="41"/>
  <c r="W111" i="41" s="1"/>
  <c r="W4" i="41" s="1"/>
  <c r="Y502" i="41"/>
  <c r="H517" i="41"/>
  <c r="H515" i="41" s="1"/>
  <c r="H611" i="41" s="1"/>
  <c r="H173" i="41"/>
  <c r="H111" i="41" s="1"/>
  <c r="H4" i="41" s="1"/>
  <c r="D502" i="41"/>
  <c r="I173" i="41"/>
  <c r="I111" i="41" s="1"/>
  <c r="I4" i="41" s="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468" i="3"/>
  <c r="U31" i="3"/>
  <c r="X468" i="3"/>
  <c r="J468" i="3"/>
  <c r="K35" i="3"/>
  <c r="P618" i="2"/>
  <c r="S35" i="2"/>
  <c r="S31" i="2" s="1"/>
  <c r="D526" i="5"/>
  <c r="Q298" i="1"/>
  <c r="W557" i="5"/>
  <c r="W556" i="5" s="1"/>
  <c r="W298" i="5"/>
  <c r="P573" i="1"/>
  <c r="P571" i="1" s="1"/>
  <c r="P630" i="1" s="1"/>
  <c r="P415" i="1"/>
  <c r="T458" i="5"/>
  <c r="W464" i="5"/>
  <c r="S526" i="5"/>
  <c r="S525" i="5" s="1"/>
  <c r="S192" i="5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F80" i="5"/>
  <c r="F465" i="5" s="1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W80" i="2"/>
  <c r="W465" i="2" s="1"/>
  <c r="D399" i="2"/>
  <c r="T577" i="5"/>
  <c r="V577" i="5"/>
  <c r="V425" i="5"/>
  <c r="AD607" i="40"/>
  <c r="R518" i="1"/>
  <c r="R515" i="1" s="1"/>
  <c r="R611" i="1" s="1"/>
  <c r="R173" i="1"/>
  <c r="J518" i="1"/>
  <c r="J515" i="1" s="1"/>
  <c r="J611" i="1" s="1"/>
  <c r="J173" i="1"/>
  <c r="J111" i="1" s="1"/>
  <c r="U518" i="1"/>
  <c r="U515" i="1" s="1"/>
  <c r="U611" i="1" s="1"/>
  <c r="U173" i="1"/>
  <c r="D518" i="1"/>
  <c r="D515" i="1" s="1"/>
  <c r="D611" i="1" s="1"/>
  <c r="D173" i="1"/>
  <c r="D111" i="1" s="1"/>
  <c r="P173" i="1"/>
  <c r="P111" i="1" s="1"/>
  <c r="AA518" i="1"/>
  <c r="AA515" i="1" s="1"/>
  <c r="AA611" i="1" s="1"/>
  <c r="AA173" i="1"/>
  <c r="AA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S111" i="40" s="1"/>
  <c r="S4" i="40" s="1"/>
  <c r="R160" i="39"/>
  <c r="R111" i="39" s="1"/>
  <c r="R4" i="39" s="1"/>
  <c r="H160" i="39"/>
  <c r="H111" i="39" s="1"/>
  <c r="H4" i="39" s="1"/>
  <c r="C509" i="39"/>
  <c r="D160" i="39"/>
  <c r="D111" i="39" s="1"/>
  <c r="D4" i="39" s="1"/>
  <c r="F635" i="2"/>
  <c r="P635" i="2"/>
  <c r="P633" i="2" s="1"/>
  <c r="P661" i="2" s="1"/>
  <c r="P104" i="44" s="1"/>
  <c r="P576" i="2"/>
  <c r="D635" i="2"/>
  <c r="H635" i="2"/>
  <c r="R635" i="2"/>
  <c r="R633" i="2" s="1"/>
  <c r="R661" i="2" s="1"/>
  <c r="R104" i="44" s="1"/>
  <c r="N635" i="2"/>
  <c r="N633" i="2" s="1"/>
  <c r="N661" i="2" s="1"/>
  <c r="N104" i="44" s="1"/>
  <c r="N576" i="2"/>
  <c r="J635" i="2"/>
  <c r="AE635" i="2"/>
  <c r="AE486" i="5"/>
  <c r="AE478" i="5" s="1"/>
  <c r="AE122" i="5"/>
  <c r="AC160" i="39"/>
  <c r="AC111" i="39" s="1"/>
  <c r="AC4" i="39" s="1"/>
  <c r="Y509" i="39"/>
  <c r="Y160" i="39"/>
  <c r="Y111" i="39" s="1"/>
  <c r="Y4" i="39" s="1"/>
  <c r="H577" i="5"/>
  <c r="Q577" i="5"/>
  <c r="AC577" i="5"/>
  <c r="AE518" i="1"/>
  <c r="AE515" i="1" s="1"/>
  <c r="AE611" i="1" s="1"/>
  <c r="AE173" i="1"/>
  <c r="G31" i="67" s="1"/>
  <c r="AD517" i="40"/>
  <c r="AD515" i="40" s="1"/>
  <c r="AD611" i="40" s="1"/>
  <c r="AD173" i="40"/>
  <c r="S478" i="1"/>
  <c r="Y478" i="1"/>
  <c r="D478" i="1"/>
  <c r="C486" i="5"/>
  <c r="C478" i="5" s="1"/>
  <c r="C122" i="5"/>
  <c r="C111" i="5" s="1"/>
  <c r="O122" i="5"/>
  <c r="O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P160" i="39"/>
  <c r="P111" i="39" s="1"/>
  <c r="P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O635" i="2"/>
  <c r="O576" i="2"/>
  <c r="W635" i="2"/>
  <c r="W633" i="2" s="1"/>
  <c r="W661" i="2" s="1"/>
  <c r="W104" i="44" s="1"/>
  <c r="W576" i="2"/>
  <c r="Z635" i="2"/>
  <c r="Z576" i="2"/>
  <c r="AE517" i="40"/>
  <c r="AE515" i="40" s="1"/>
  <c r="AE611" i="40" s="1"/>
  <c r="AE173" i="40"/>
  <c r="AA509" i="39"/>
  <c r="AA160" i="39"/>
  <c r="AA111" i="39" s="1"/>
  <c r="AA4" i="39" s="1"/>
  <c r="W160" i="39"/>
  <c r="W111" i="39" s="1"/>
  <c r="W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AD111" i="39"/>
  <c r="AD4" i="39" s="1"/>
  <c r="P642" i="5"/>
  <c r="P641" i="5" s="1"/>
  <c r="P584" i="5"/>
  <c r="M584" i="1"/>
  <c r="M642" i="1"/>
  <c r="M641" i="1" s="1"/>
  <c r="U80" i="3"/>
  <c r="V80" i="3"/>
  <c r="I468" i="3"/>
  <c r="G80" i="3"/>
  <c r="Q468" i="3"/>
  <c r="D35" i="3"/>
  <c r="Q69" i="3"/>
  <c r="Q68" i="3" s="1"/>
  <c r="AC468" i="3"/>
  <c r="T102" i="2"/>
  <c r="T466" i="2" s="1"/>
  <c r="T468" i="2"/>
  <c r="T467" i="2" s="1"/>
  <c r="T603" i="2" s="1"/>
  <c r="Q8" i="5"/>
  <c r="T35" i="1"/>
  <c r="T31" i="1" s="1"/>
  <c r="C573" i="5"/>
  <c r="C571" i="5" s="1"/>
  <c r="C630" i="5" s="1"/>
  <c r="V573" i="1"/>
  <c r="V571" i="1" s="1"/>
  <c r="V630" i="1" s="1"/>
  <c r="O573" i="1"/>
  <c r="O571" i="1" s="1"/>
  <c r="O630" i="1" s="1"/>
  <c r="O415" i="1"/>
  <c r="R557" i="5"/>
  <c r="R556" i="5" s="1"/>
  <c r="R298" i="5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E573" i="5"/>
  <c r="E571" i="5" s="1"/>
  <c r="E630" i="5" s="1"/>
  <c r="E415" i="5"/>
  <c r="T568" i="2"/>
  <c r="T629" i="2" s="1"/>
  <c r="N557" i="5"/>
  <c r="N556" i="5" s="1"/>
  <c r="I573" i="1"/>
  <c r="I571" i="1" s="1"/>
  <c r="I630" i="1" s="1"/>
  <c r="I415" i="1"/>
  <c r="W464" i="1"/>
  <c r="P464" i="5"/>
  <c r="M102" i="2"/>
  <c r="M466" i="2" s="1"/>
  <c r="M468" i="2"/>
  <c r="M467" i="2" s="1"/>
  <c r="M603" i="2" s="1"/>
  <c r="AE557" i="5"/>
  <c r="AE556" i="5" s="1"/>
  <c r="AE298" i="5"/>
  <c r="D618" i="2"/>
  <c r="H35" i="3"/>
  <c r="T468" i="3"/>
  <c r="U468" i="3"/>
  <c r="R69" i="3"/>
  <c r="R68" i="3" s="1"/>
  <c r="Q80" i="3"/>
  <c r="N468" i="3"/>
  <c r="N35" i="3"/>
  <c r="AE468" i="3"/>
  <c r="Q35" i="3"/>
  <c r="M468" i="3"/>
  <c r="D468" i="3"/>
  <c r="AE35" i="3"/>
  <c r="AA69" i="3"/>
  <c r="AA68" i="3" s="1"/>
  <c r="S468" i="3"/>
  <c r="S35" i="3"/>
  <c r="W468" i="3"/>
  <c r="F80" i="3"/>
  <c r="O468" i="3"/>
  <c r="O35" i="3"/>
  <c r="L69" i="3"/>
  <c r="L68" i="3" s="1"/>
  <c r="AA391" i="5"/>
  <c r="F464" i="1"/>
  <c r="W618" i="2"/>
  <c r="AB618" i="2"/>
  <c r="L35" i="2"/>
  <c r="L31" i="2" s="1"/>
  <c r="T35" i="2"/>
  <c r="T31" i="2" s="1"/>
  <c r="S464" i="1"/>
  <c r="H35" i="2"/>
  <c r="H31" i="2" s="1"/>
  <c r="AA618" i="2"/>
  <c r="P391" i="5"/>
  <c r="U35" i="2"/>
  <c r="U31" i="2" s="1"/>
  <c r="U460" i="2" s="1"/>
  <c r="W35" i="2"/>
  <c r="W31" i="2" s="1"/>
  <c r="V618" i="2"/>
  <c r="E531" i="1"/>
  <c r="N618" i="2"/>
  <c r="AB35" i="2"/>
  <c r="AB31" i="2" s="1"/>
  <c r="I458" i="2"/>
  <c r="R8" i="2"/>
  <c r="D8" i="2"/>
  <c r="R35" i="2"/>
  <c r="R31" i="2" s="1"/>
  <c r="R460" i="2" s="1"/>
  <c r="T391" i="1"/>
  <c r="AC35" i="2"/>
  <c r="AC31" i="2" s="1"/>
  <c r="AC460" i="2" s="1"/>
  <c r="L102" i="2"/>
  <c r="L466" i="2" s="1"/>
  <c r="L468" i="2"/>
  <c r="L467" i="2" s="1"/>
  <c r="L603" i="2" s="1"/>
  <c r="Z298" i="5"/>
  <c r="X573" i="5"/>
  <c r="X571" i="5" s="1"/>
  <c r="X630" i="5" s="1"/>
  <c r="X415" i="5"/>
  <c r="F415" i="1"/>
  <c r="G557" i="5"/>
  <c r="G556" i="5" s="1"/>
  <c r="G298" i="5"/>
  <c r="X8" i="2"/>
  <c r="S573" i="5"/>
  <c r="S571" i="5" s="1"/>
  <c r="S630" i="5" s="1"/>
  <c r="S415" i="5"/>
  <c r="P8" i="2"/>
  <c r="U557" i="5"/>
  <c r="U556" i="5" s="1"/>
  <c r="L531" i="5"/>
  <c r="H391" i="5"/>
  <c r="V562" i="1"/>
  <c r="V627" i="1" s="1"/>
  <c r="Y391" i="1"/>
  <c r="X35" i="2"/>
  <c r="X31" i="2" s="1"/>
  <c r="X460" i="2" s="1"/>
  <c r="S391" i="2"/>
  <c r="AD545" i="1"/>
  <c r="AD619" i="1" s="1"/>
  <c r="K573" i="5"/>
  <c r="K571" i="5" s="1"/>
  <c r="K630" i="5" s="1"/>
  <c r="K415" i="5"/>
  <c r="W557" i="1"/>
  <c r="W556" i="1" s="1"/>
  <c r="W298" i="1"/>
  <c r="O8" i="2"/>
  <c r="Q399" i="2"/>
  <c r="AC69" i="5"/>
  <c r="AC68" i="5" s="1"/>
  <c r="S464" i="2"/>
  <c r="AC464" i="1"/>
  <c r="V391" i="2"/>
  <c r="E80" i="2"/>
  <c r="E465" i="2" s="1"/>
  <c r="AB69" i="5"/>
  <c r="AB68" i="5" s="1"/>
  <c r="W415" i="2"/>
  <c r="O557" i="1"/>
  <c r="O556" i="1" s="1"/>
  <c r="O298" i="1"/>
  <c r="AC80" i="5"/>
  <c r="AC465" i="5" s="1"/>
  <c r="T69" i="5"/>
  <c r="T68" i="5" s="1"/>
  <c r="W35" i="1"/>
  <c r="W31" i="1" s="1"/>
  <c r="W460" i="1" s="1"/>
  <c r="G391" i="2"/>
  <c r="Z464" i="1"/>
  <c r="Z463" i="1" s="1"/>
  <c r="Z602" i="1" s="1"/>
  <c r="E102" i="2"/>
  <c r="E466" i="2" s="1"/>
  <c r="E468" i="2"/>
  <c r="E467" i="2" s="1"/>
  <c r="E603" i="2" s="1"/>
  <c r="W80" i="5"/>
  <c r="W465" i="5" s="1"/>
  <c r="AC573" i="1"/>
  <c r="AC571" i="1" s="1"/>
  <c r="AC630" i="1" s="1"/>
  <c r="AC415" i="1"/>
  <c r="Y557" i="1"/>
  <c r="Y556" i="1" s="1"/>
  <c r="Y298" i="1"/>
  <c r="I391" i="1"/>
  <c r="O391" i="2"/>
  <c r="AD69" i="2"/>
  <c r="AD68" i="2" s="1"/>
  <c r="AA69" i="5"/>
  <c r="AA68" i="5" s="1"/>
  <c r="P557" i="1"/>
  <c r="P556" i="1" s="1"/>
  <c r="P298" i="1"/>
  <c r="Z415" i="5"/>
  <c r="Q618" i="2"/>
  <c r="C391" i="1"/>
  <c r="Z69" i="5"/>
  <c r="Z68" i="5" s="1"/>
  <c r="K415" i="2"/>
  <c r="AA399" i="2"/>
  <c r="Y102" i="2"/>
  <c r="Y466" i="2" s="1"/>
  <c r="Y468" i="2"/>
  <c r="Y467" i="2" s="1"/>
  <c r="Y603" i="2" s="1"/>
  <c r="G557" i="1"/>
  <c r="G556" i="1" s="1"/>
  <c r="G298" i="1"/>
  <c r="I69" i="2"/>
  <c r="I68" i="2" s="1"/>
  <c r="G69" i="2"/>
  <c r="G68" i="2" s="1"/>
  <c r="AC69" i="2"/>
  <c r="AC68" i="2" s="1"/>
  <c r="I557" i="1"/>
  <c r="I556" i="1" s="1"/>
  <c r="I298" i="1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X407" i="2"/>
  <c r="AA35" i="1"/>
  <c r="AA31" i="1" s="1"/>
  <c r="W35" i="5"/>
  <c r="W31" i="5" s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M391" i="2"/>
  <c r="AA69" i="2"/>
  <c r="AA68" i="2" s="1"/>
  <c r="C80" i="5"/>
  <c r="C465" i="5" s="1"/>
  <c r="K35" i="1"/>
  <c r="K31" i="1" s="1"/>
  <c r="K460" i="1" s="1"/>
  <c r="X35" i="5"/>
  <c r="X31" i="5" s="1"/>
  <c r="X460" i="5" s="1"/>
  <c r="AB383" i="2"/>
  <c r="N383" i="2"/>
  <c r="C69" i="2"/>
  <c r="C68" i="2" s="1"/>
  <c r="J69" i="5"/>
  <c r="J68" i="5" s="1"/>
  <c r="D35" i="5"/>
  <c r="D31" i="5" s="1"/>
  <c r="D460" i="5" s="1"/>
  <c r="O35" i="5"/>
  <c r="O31" i="5" s="1"/>
  <c r="O460" i="5" s="1"/>
  <c r="L31" i="1"/>
  <c r="L460" i="1" s="1"/>
  <c r="Z407" i="2"/>
  <c r="AB407" i="2"/>
  <c r="S69" i="5"/>
  <c r="S68" i="5" s="1"/>
  <c r="O464" i="1"/>
  <c r="X69" i="2"/>
  <c r="X68" i="2" s="1"/>
  <c r="AE69" i="5"/>
  <c r="AE68" i="5" s="1"/>
  <c r="F8" i="5"/>
  <c r="AB565" i="2"/>
  <c r="AB628" i="2" s="1"/>
  <c r="C468" i="3"/>
  <c r="C35" i="2"/>
  <c r="C31" i="2" s="1"/>
  <c r="E635" i="1"/>
  <c r="AC635" i="1"/>
  <c r="F577" i="5"/>
  <c r="F425" i="5"/>
  <c r="S518" i="1"/>
  <c r="S515" i="1" s="1"/>
  <c r="S611" i="1" s="1"/>
  <c r="S173" i="1"/>
  <c r="S111" i="1" s="1"/>
  <c r="C518" i="1"/>
  <c r="C515" i="1" s="1"/>
  <c r="C611" i="1" s="1"/>
  <c r="C173" i="1"/>
  <c r="C111" i="1" s="1"/>
  <c r="Z518" i="1"/>
  <c r="Z515" i="1" s="1"/>
  <c r="Z611" i="1" s="1"/>
  <c r="G486" i="5"/>
  <c r="G478" i="5" s="1"/>
  <c r="G122" i="5"/>
  <c r="G111" i="5" s="1"/>
  <c r="Z486" i="5"/>
  <c r="Z478" i="5" s="1"/>
  <c r="Z122" i="5"/>
  <c r="Z111" i="5" s="1"/>
  <c r="N517" i="41"/>
  <c r="N515" i="41" s="1"/>
  <c r="N611" i="41" s="1"/>
  <c r="N173" i="41"/>
  <c r="N111" i="41" s="1"/>
  <c r="N4" i="41" s="1"/>
  <c r="E517" i="41"/>
  <c r="E515" i="41" s="1"/>
  <c r="E611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AB425" i="2"/>
  <c r="I425" i="2"/>
  <c r="K425" i="2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H609" i="41"/>
  <c r="D517" i="41"/>
  <c r="D515" i="41" s="1"/>
  <c r="D611" i="41" s="1"/>
  <c r="D173" i="41"/>
  <c r="D111" i="41" s="1"/>
  <c r="D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H517" i="40"/>
  <c r="H515" i="40" s="1"/>
  <c r="H611" i="40" s="1"/>
  <c r="H173" i="40"/>
  <c r="H111" i="40" s="1"/>
  <c r="H4" i="40" s="1"/>
  <c r="Q517" i="40"/>
  <c r="Q515" i="40" s="1"/>
  <c r="Q611" i="40" s="1"/>
  <c r="Q173" i="40"/>
  <c r="R517" i="40"/>
  <c r="R515" i="40" s="1"/>
  <c r="R611" i="40" s="1"/>
  <c r="R173" i="40"/>
  <c r="R111" i="40" s="1"/>
  <c r="R4" i="40" s="1"/>
  <c r="T517" i="40"/>
  <c r="T515" i="40" s="1"/>
  <c r="T611" i="40" s="1"/>
  <c r="T173" i="40"/>
  <c r="U609" i="39"/>
  <c r="Q609" i="39"/>
  <c r="M609" i="39"/>
  <c r="Y472" i="3"/>
  <c r="O489" i="2"/>
  <c r="O607" i="2" s="1"/>
  <c r="O472" i="3"/>
  <c r="N472" i="3"/>
  <c r="I489" i="2"/>
  <c r="I607" i="2" s="1"/>
  <c r="S635" i="1"/>
  <c r="J635" i="1"/>
  <c r="N635" i="1"/>
  <c r="M577" i="5"/>
  <c r="M425" i="5"/>
  <c r="U577" i="5"/>
  <c r="AA577" i="5"/>
  <c r="AD509" i="40"/>
  <c r="AD508" i="40" s="1"/>
  <c r="AD610" i="40" s="1"/>
  <c r="AD160" i="40"/>
  <c r="X478" i="1"/>
  <c r="E478" i="1"/>
  <c r="Q489" i="5"/>
  <c r="Q607" i="5" s="1"/>
  <c r="W489" i="5"/>
  <c r="W607" i="5" s="1"/>
  <c r="AA478" i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V502" i="41"/>
  <c r="X517" i="41"/>
  <c r="X515" i="41" s="1"/>
  <c r="X611" i="41" s="1"/>
  <c r="X173" i="41"/>
  <c r="X111" i="41" s="1"/>
  <c r="X4" i="41" s="1"/>
  <c r="Y607" i="40"/>
  <c r="Y471" i="40"/>
  <c r="Y455" i="40" s="1"/>
  <c r="F607" i="40"/>
  <c r="O607" i="40"/>
  <c r="O471" i="40"/>
  <c r="O455" i="40" s="1"/>
  <c r="AC607" i="40"/>
  <c r="N607" i="40"/>
  <c r="N471" i="40"/>
  <c r="N455" i="40" s="1"/>
  <c r="M607" i="40"/>
  <c r="S607" i="40"/>
  <c r="S471" i="40"/>
  <c r="S455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U425" i="2"/>
  <c r="AA425" i="2"/>
  <c r="AD425" i="2"/>
  <c r="AE509" i="40"/>
  <c r="AE508" i="40" s="1"/>
  <c r="AE610" i="40" s="1"/>
  <c r="AE160" i="40"/>
  <c r="I122" i="5"/>
  <c r="I111" i="5" s="1"/>
  <c r="J489" i="5"/>
  <c r="J607" i="5" s="1"/>
  <c r="V489" i="5"/>
  <c r="V607" i="5" s="1"/>
  <c r="P489" i="5"/>
  <c r="P607" i="5" s="1"/>
  <c r="AB489" i="5"/>
  <c r="AB607" i="5" s="1"/>
  <c r="AB502" i="41"/>
  <c r="U502" i="41"/>
  <c r="M173" i="41"/>
  <c r="M111" i="41" s="1"/>
  <c r="M4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X549" i="2" l="1"/>
  <c r="X620" i="2" s="1"/>
  <c r="F565" i="2"/>
  <c r="F628" i="2" s="1"/>
  <c r="K367" i="2"/>
  <c r="K558" i="2" s="1"/>
  <c r="V301" i="2"/>
  <c r="V300" i="2" s="1"/>
  <c r="P573" i="5"/>
  <c r="P571" i="5" s="1"/>
  <c r="P630" i="5" s="1"/>
  <c r="M562" i="1"/>
  <c r="M627" i="1" s="1"/>
  <c r="O383" i="2"/>
  <c r="R415" i="5"/>
  <c r="AC391" i="5"/>
  <c r="V371" i="3"/>
  <c r="N391" i="2"/>
  <c r="AB368" i="3"/>
  <c r="N359" i="3"/>
  <c r="AB364" i="3"/>
  <c r="AA300" i="2"/>
  <c r="T298" i="1"/>
  <c r="X298" i="5"/>
  <c r="G415" i="1"/>
  <c r="U567" i="2"/>
  <c r="U565" i="2" s="1"/>
  <c r="U628" i="2" s="1"/>
  <c r="G562" i="5"/>
  <c r="G627" i="5" s="1"/>
  <c r="O562" i="1"/>
  <c r="O627" i="1" s="1"/>
  <c r="O557" i="5"/>
  <c r="O556" i="5" s="1"/>
  <c r="K573" i="1"/>
  <c r="K571" i="1" s="1"/>
  <c r="K630" i="1" s="1"/>
  <c r="AC562" i="1"/>
  <c r="AC627" i="1" s="1"/>
  <c r="X377" i="3"/>
  <c r="K377" i="3"/>
  <c r="H401" i="3"/>
  <c r="T383" i="2"/>
  <c r="Y415" i="5"/>
  <c r="U383" i="2"/>
  <c r="R298" i="1"/>
  <c r="P407" i="2"/>
  <c r="S415" i="2"/>
  <c r="D562" i="1"/>
  <c r="D627" i="1" s="1"/>
  <c r="C367" i="2"/>
  <c r="C558" i="2" s="1"/>
  <c r="M399" i="2"/>
  <c r="G399" i="2"/>
  <c r="R407" i="2"/>
  <c r="K298" i="1"/>
  <c r="J298" i="5"/>
  <c r="Q564" i="1"/>
  <c r="Q562" i="1" s="1"/>
  <c r="Q627" i="1" s="1"/>
  <c r="K562" i="1"/>
  <c r="K627" i="1" s="1"/>
  <c r="AC391" i="1"/>
  <c r="M562" i="5"/>
  <c r="M627" i="5" s="1"/>
  <c r="Y571" i="2"/>
  <c r="Y630" i="2" s="1"/>
  <c r="P300" i="2"/>
  <c r="T301" i="2"/>
  <c r="T300" i="2" s="1"/>
  <c r="X374" i="3"/>
  <c r="H301" i="2"/>
  <c r="N67" i="1"/>
  <c r="Z67" i="1"/>
  <c r="S67" i="1"/>
  <c r="S545" i="5"/>
  <c r="S619" i="5" s="1"/>
  <c r="L545" i="5"/>
  <c r="L619" i="5" s="1"/>
  <c r="I111" i="1"/>
  <c r="C489" i="5"/>
  <c r="C607" i="5" s="1"/>
  <c r="R545" i="5"/>
  <c r="R619" i="5" s="1"/>
  <c r="K15" i="67"/>
  <c r="L565" i="2"/>
  <c r="L628" i="2" s="1"/>
  <c r="V374" i="3"/>
  <c r="S568" i="2"/>
  <c r="S629" i="2" s="1"/>
  <c r="G562" i="1"/>
  <c r="G627" i="1" s="1"/>
  <c r="S562" i="2"/>
  <c r="S627" i="2" s="1"/>
  <c r="Q565" i="2"/>
  <c r="Q628" i="2" s="1"/>
  <c r="AD426" i="3"/>
  <c r="M489" i="5"/>
  <c r="M607" i="5" s="1"/>
  <c r="J174" i="3"/>
  <c r="J516" i="3" s="1"/>
  <c r="M536" i="5"/>
  <c r="M616" i="5" s="1"/>
  <c r="W367" i="2"/>
  <c r="W558" i="2" s="1"/>
  <c r="S301" i="2"/>
  <c r="S300" i="2" s="1"/>
  <c r="C562" i="1"/>
  <c r="C627" i="1" s="1"/>
  <c r="AB562" i="2"/>
  <c r="AB627" i="2" s="1"/>
  <c r="D463" i="5"/>
  <c r="D602" i="5" s="1"/>
  <c r="T173" i="1"/>
  <c r="T111" i="1" s="1"/>
  <c r="W415" i="5"/>
  <c r="Y298" i="5"/>
  <c r="T298" i="5"/>
  <c r="R391" i="1"/>
  <c r="AE391" i="5"/>
  <c r="H415" i="5"/>
  <c r="Z633" i="2"/>
  <c r="Z661" i="2" s="1"/>
  <c r="Z104" i="44" s="1"/>
  <c r="F30" i="67"/>
  <c r="AD173" i="1"/>
  <c r="AD111" i="1" s="1"/>
  <c r="AC173" i="1"/>
  <c r="AC111" i="1" s="1"/>
  <c r="E557" i="1"/>
  <c r="E556" i="1" s="1"/>
  <c r="J557" i="1"/>
  <c r="J556" i="1" s="1"/>
  <c r="W415" i="1"/>
  <c r="X573" i="1"/>
  <c r="X571" i="1" s="1"/>
  <c r="X630" i="1" s="1"/>
  <c r="D111" i="5"/>
  <c r="C399" i="2"/>
  <c r="I298" i="5"/>
  <c r="T298" i="65"/>
  <c r="O298" i="65"/>
  <c r="O297" i="65" s="1"/>
  <c r="Y367" i="2"/>
  <c r="Y558" i="2" s="1"/>
  <c r="AC425" i="5"/>
  <c r="AB517" i="41"/>
  <c r="AB515" i="41" s="1"/>
  <c r="AB611" i="41" s="1"/>
  <c r="F111" i="5"/>
  <c r="H298" i="5"/>
  <c r="AE573" i="1"/>
  <c r="AE571" i="1" s="1"/>
  <c r="AE630" i="1" s="1"/>
  <c r="O509" i="39"/>
  <c r="AD576" i="2"/>
  <c r="AB391" i="2"/>
  <c r="L415" i="5"/>
  <c r="N407" i="2"/>
  <c r="P111" i="2"/>
  <c r="Y407" i="2"/>
  <c r="S407" i="2"/>
  <c r="D298" i="1"/>
  <c r="H399" i="2"/>
  <c r="Y415" i="2"/>
  <c r="N298" i="1"/>
  <c r="D407" i="2"/>
  <c r="V349" i="2"/>
  <c r="N301" i="2"/>
  <c r="N300" i="2" s="1"/>
  <c r="Y67" i="2"/>
  <c r="N463" i="5"/>
  <c r="N602" i="5" s="1"/>
  <c r="Z67" i="2"/>
  <c r="AB463" i="1"/>
  <c r="AB602" i="1" s="1"/>
  <c r="L391" i="2"/>
  <c r="F301" i="2"/>
  <c r="U349" i="2"/>
  <c r="AA349" i="2"/>
  <c r="C568" i="2"/>
  <c r="C629" i="2" s="1"/>
  <c r="Y562" i="5"/>
  <c r="Y627" i="5" s="1"/>
  <c r="N380" i="3"/>
  <c r="G434" i="3"/>
  <c r="E399" i="2"/>
  <c r="H269" i="1"/>
  <c r="C368" i="3"/>
  <c r="AC463" i="1"/>
  <c r="AC602" i="1" s="1"/>
  <c r="AE562" i="5"/>
  <c r="AE627" i="5" s="1"/>
  <c r="I301" i="2"/>
  <c r="I300" i="2" s="1"/>
  <c r="F536" i="5"/>
  <c r="F616" i="5" s="1"/>
  <c r="D216" i="72"/>
  <c r="D229" i="71" s="1"/>
  <c r="C229" i="71"/>
  <c r="D149" i="72"/>
  <c r="D74" i="71" s="1"/>
  <c r="C74" i="71"/>
  <c r="D141" i="72"/>
  <c r="D29" i="71" s="1"/>
  <c r="C29" i="71"/>
  <c r="C31" i="71"/>
  <c r="D219" i="72"/>
  <c r="D31" i="71" s="1"/>
  <c r="D138" i="72"/>
  <c r="D63" i="71" s="1"/>
  <c r="C63" i="71"/>
  <c r="D153" i="72"/>
  <c r="D180" i="71" s="1"/>
  <c r="C180" i="71"/>
  <c r="D150" i="72"/>
  <c r="D66" i="71" s="1"/>
  <c r="C66" i="71"/>
  <c r="D223" i="72"/>
  <c r="D235" i="71" s="1"/>
  <c r="C235" i="71"/>
  <c r="D218" i="72"/>
  <c r="D231" i="71" s="1"/>
  <c r="C231" i="71"/>
  <c r="C222" i="71"/>
  <c r="D209" i="72"/>
  <c r="D222" i="71" s="1"/>
  <c r="D140" i="72"/>
  <c r="D176" i="71" s="1"/>
  <c r="C176" i="71"/>
  <c r="AE569" i="3"/>
  <c r="C232" i="72"/>
  <c r="D148" i="72"/>
  <c r="D68" i="71" s="1"/>
  <c r="C68" i="71"/>
  <c r="C185" i="71"/>
  <c r="D159" i="72"/>
  <c r="D185" i="71" s="1"/>
  <c r="D183" i="72"/>
  <c r="D201" i="71" s="1"/>
  <c r="C201" i="71"/>
  <c r="D176" i="72"/>
  <c r="D60" i="71" s="1"/>
  <c r="C60" i="71"/>
  <c r="D180" i="72"/>
  <c r="D198" i="71" s="1"/>
  <c r="C198" i="71"/>
  <c r="D169" i="72"/>
  <c r="D192" i="71" s="1"/>
  <c r="C192" i="71"/>
  <c r="D173" i="72"/>
  <c r="D194" i="71" s="1"/>
  <c r="C194" i="71"/>
  <c r="D158" i="72"/>
  <c r="D184" i="71" s="1"/>
  <c r="C184" i="71"/>
  <c r="D239" i="72"/>
  <c r="D249" i="71" s="1"/>
  <c r="C249" i="71"/>
  <c r="D122" i="72"/>
  <c r="D76" i="71" s="1"/>
  <c r="C76" i="71"/>
  <c r="AE510" i="3"/>
  <c r="C115" i="72"/>
  <c r="AE493" i="3"/>
  <c r="C96" i="72"/>
  <c r="C199" i="71"/>
  <c r="D181" i="72"/>
  <c r="D199" i="71" s="1"/>
  <c r="AE512" i="3"/>
  <c r="C117" i="72"/>
  <c r="D157" i="72"/>
  <c r="D65" i="71" s="1"/>
  <c r="C65" i="71"/>
  <c r="D166" i="72"/>
  <c r="D32" i="71" s="1"/>
  <c r="C32" i="71"/>
  <c r="D93" i="72"/>
  <c r="D151" i="71" s="1"/>
  <c r="C151" i="71"/>
  <c r="D120" i="72"/>
  <c r="D72" i="71" s="1"/>
  <c r="C72" i="71"/>
  <c r="AE514" i="3"/>
  <c r="C119" i="72"/>
  <c r="D73" i="72"/>
  <c r="D71" i="71" s="1"/>
  <c r="C71" i="71"/>
  <c r="D213" i="72"/>
  <c r="D226" i="71" s="1"/>
  <c r="C226" i="71"/>
  <c r="AE566" i="3"/>
  <c r="C230" i="72"/>
  <c r="C179" i="71"/>
  <c r="D147" i="72"/>
  <c r="D179" i="71" s="1"/>
  <c r="D220" i="72"/>
  <c r="D232" i="71" s="1"/>
  <c r="C232" i="71"/>
  <c r="C61" i="71"/>
  <c r="D151" i="72"/>
  <c r="D61" i="71" s="1"/>
  <c r="D217" i="72"/>
  <c r="D230" i="71" s="1"/>
  <c r="C230" i="71"/>
  <c r="D154" i="72"/>
  <c r="D181" i="71" s="1"/>
  <c r="C181" i="71"/>
  <c r="D212" i="72"/>
  <c r="D225" i="71" s="1"/>
  <c r="C225" i="71"/>
  <c r="C182" i="71"/>
  <c r="D155" i="72"/>
  <c r="D182" i="71" s="1"/>
  <c r="D174" i="72"/>
  <c r="D195" i="71" s="1"/>
  <c r="C195" i="71"/>
  <c r="D168" i="72"/>
  <c r="D191" i="71" s="1"/>
  <c r="C191" i="71"/>
  <c r="C50" i="71"/>
  <c r="D167" i="72"/>
  <c r="D50" i="71" s="1"/>
  <c r="AE492" i="3"/>
  <c r="C95" i="72"/>
  <c r="AE511" i="3"/>
  <c r="C116" i="72"/>
  <c r="C55" i="71"/>
  <c r="D175" i="72"/>
  <c r="D55" i="71" s="1"/>
  <c r="AE513" i="3"/>
  <c r="C118" i="72"/>
  <c r="D85" i="72"/>
  <c r="D143" i="71" s="1"/>
  <c r="C143" i="71"/>
  <c r="D184" i="72"/>
  <c r="D202" i="71" s="1"/>
  <c r="C202" i="71"/>
  <c r="D126" i="72"/>
  <c r="D73" i="71" s="1"/>
  <c r="C73" i="71"/>
  <c r="AE491" i="3"/>
  <c r="C94" i="72"/>
  <c r="D98" i="72"/>
  <c r="D156" i="71" s="1"/>
  <c r="C156" i="71"/>
  <c r="D101" i="72"/>
  <c r="D56" i="71" s="1"/>
  <c r="C56" i="71"/>
  <c r="D97" i="72"/>
  <c r="D155" i="71" s="1"/>
  <c r="C155" i="71"/>
  <c r="D152" i="72"/>
  <c r="D35" i="71" s="1"/>
  <c r="C35" i="71"/>
  <c r="AE532" i="3"/>
  <c r="C145" i="72"/>
  <c r="C51" i="71"/>
  <c r="D139" i="72"/>
  <c r="D51" i="71" s="1"/>
  <c r="D190" i="72"/>
  <c r="D44" i="71" s="1"/>
  <c r="C44" i="71"/>
  <c r="C178" i="71"/>
  <c r="D143" i="72"/>
  <c r="D178" i="71" s="1"/>
  <c r="D210" i="72"/>
  <c r="D223" i="71" s="1"/>
  <c r="C223" i="71"/>
  <c r="D211" i="72"/>
  <c r="D224" i="71" s="1"/>
  <c r="C224" i="71"/>
  <c r="D137" i="72"/>
  <c r="D48" i="71" s="1"/>
  <c r="C48" i="71"/>
  <c r="D170" i="72"/>
  <c r="D30" i="71" s="1"/>
  <c r="C30" i="71"/>
  <c r="D160" i="72"/>
  <c r="D186" i="71" s="1"/>
  <c r="C186" i="71"/>
  <c r="C203" i="71"/>
  <c r="D185" i="72"/>
  <c r="D203" i="71" s="1"/>
  <c r="C188" i="71"/>
  <c r="D163" i="72"/>
  <c r="D188" i="71" s="1"/>
  <c r="D186" i="72"/>
  <c r="D204" i="71" s="1"/>
  <c r="C204" i="71"/>
  <c r="C41" i="71"/>
  <c r="D179" i="72"/>
  <c r="D41" i="71" s="1"/>
  <c r="D156" i="72"/>
  <c r="D183" i="71" s="1"/>
  <c r="C183" i="71"/>
  <c r="D84" i="72"/>
  <c r="D142" i="71" s="1"/>
  <c r="C142" i="71"/>
  <c r="D243" i="72"/>
  <c r="D37" i="71" s="1"/>
  <c r="C37" i="71"/>
  <c r="D110" i="72"/>
  <c r="D36" i="71" s="1"/>
  <c r="C36" i="71"/>
  <c r="D162" i="72"/>
  <c r="D59" i="71" s="1"/>
  <c r="C59" i="71"/>
  <c r="D114" i="72"/>
  <c r="D23" i="71" s="1"/>
  <c r="C23" i="71"/>
  <c r="D109" i="72"/>
  <c r="D27" i="71" s="1"/>
  <c r="C27" i="71"/>
  <c r="AE563" i="3"/>
  <c r="C228" i="72"/>
  <c r="AE560" i="3"/>
  <c r="C226" i="72"/>
  <c r="D225" i="72"/>
  <c r="D237" i="71" s="1"/>
  <c r="C237" i="71"/>
  <c r="D208" i="72"/>
  <c r="D221" i="71" s="1"/>
  <c r="C221" i="71"/>
  <c r="D136" i="72"/>
  <c r="D175" i="71" s="1"/>
  <c r="C175" i="71"/>
  <c r="AE527" i="3"/>
  <c r="C134" i="72"/>
  <c r="AE574" i="3"/>
  <c r="AE631" i="3" s="1"/>
  <c r="C236" i="72"/>
  <c r="AE572" i="3"/>
  <c r="C234" i="72"/>
  <c r="D224" i="72"/>
  <c r="D236" i="71" s="1"/>
  <c r="C236" i="71"/>
  <c r="D142" i="72"/>
  <c r="D177" i="71" s="1"/>
  <c r="C177" i="71"/>
  <c r="D221" i="72"/>
  <c r="D233" i="71" s="1"/>
  <c r="C233" i="71"/>
  <c r="D222" i="72"/>
  <c r="D234" i="71" s="1"/>
  <c r="C234" i="71"/>
  <c r="D182" i="72"/>
  <c r="D200" i="71" s="1"/>
  <c r="C200" i="71"/>
  <c r="C196" i="71"/>
  <c r="D177" i="72"/>
  <c r="D196" i="71" s="1"/>
  <c r="D164" i="72"/>
  <c r="D189" i="71" s="1"/>
  <c r="C189" i="71"/>
  <c r="D172" i="72"/>
  <c r="D193" i="71" s="1"/>
  <c r="C193" i="71"/>
  <c r="C47" i="71"/>
  <c r="D171" i="72"/>
  <c r="D47" i="71" s="1"/>
  <c r="D161" i="72"/>
  <c r="D187" i="71" s="1"/>
  <c r="C187" i="71"/>
  <c r="D113" i="72"/>
  <c r="D24" i="71" s="1"/>
  <c r="C24" i="71"/>
  <c r="D178" i="72"/>
  <c r="D197" i="71" s="1"/>
  <c r="C197" i="71"/>
  <c r="AE480" i="3"/>
  <c r="C78" i="72"/>
  <c r="D121" i="72"/>
  <c r="D67" i="71" s="1"/>
  <c r="C67" i="71"/>
  <c r="D111" i="72"/>
  <c r="D28" i="71" s="1"/>
  <c r="C28" i="71"/>
  <c r="D242" i="72"/>
  <c r="D21" i="71" s="1"/>
  <c r="C21" i="71"/>
  <c r="D112" i="72"/>
  <c r="D52" i="71" s="1"/>
  <c r="C52" i="71"/>
  <c r="D74" i="72"/>
  <c r="D132" i="71" s="1"/>
  <c r="C132" i="71"/>
  <c r="U464" i="3"/>
  <c r="AE391" i="1"/>
  <c r="AE297" i="1" s="1"/>
  <c r="G34" i="67" s="1"/>
  <c r="O536" i="5"/>
  <c r="O616" i="5" s="1"/>
  <c r="W511" i="3"/>
  <c r="O426" i="3"/>
  <c r="E511" i="3"/>
  <c r="F548" i="3"/>
  <c r="K511" i="3"/>
  <c r="V511" i="3"/>
  <c r="U511" i="3"/>
  <c r="H548" i="3"/>
  <c r="I511" i="3"/>
  <c r="V548" i="3"/>
  <c r="U548" i="3"/>
  <c r="AC548" i="3"/>
  <c r="K461" i="3"/>
  <c r="AB461" i="3"/>
  <c r="H461" i="3"/>
  <c r="AC460" i="3"/>
  <c r="J460" i="3"/>
  <c r="AA511" i="3"/>
  <c r="L511" i="3"/>
  <c r="O511" i="3"/>
  <c r="Z511" i="3"/>
  <c r="H511" i="3"/>
  <c r="R548" i="3"/>
  <c r="S426" i="3"/>
  <c r="F511" i="3"/>
  <c r="T511" i="3"/>
  <c r="J548" i="3"/>
  <c r="G548" i="3"/>
  <c r="X511" i="3"/>
  <c r="C511" i="3"/>
  <c r="M511" i="3"/>
  <c r="W548" i="3"/>
  <c r="Z548" i="3"/>
  <c r="AA548" i="3"/>
  <c r="AC461" i="3"/>
  <c r="P461" i="3"/>
  <c r="M461" i="3"/>
  <c r="J461" i="3"/>
  <c r="X461" i="3"/>
  <c r="AA461" i="3"/>
  <c r="D461" i="3"/>
  <c r="E461" i="3"/>
  <c r="Y461" i="3"/>
  <c r="Z461" i="3"/>
  <c r="I460" i="3"/>
  <c r="P511" i="3"/>
  <c r="S511" i="3"/>
  <c r="N511" i="3"/>
  <c r="G511" i="3"/>
  <c r="T548" i="3"/>
  <c r="Y511" i="3"/>
  <c r="C548" i="3"/>
  <c r="Y548" i="3"/>
  <c r="AB511" i="3"/>
  <c r="D511" i="3"/>
  <c r="Q511" i="3"/>
  <c r="M548" i="3"/>
  <c r="N548" i="3"/>
  <c r="S548" i="3"/>
  <c r="L548" i="3"/>
  <c r="C461" i="3"/>
  <c r="F461" i="3"/>
  <c r="L461" i="3"/>
  <c r="R461" i="3"/>
  <c r="T461" i="3"/>
  <c r="O461" i="3"/>
  <c r="G461" i="3"/>
  <c r="W461" i="3"/>
  <c r="I461" i="3"/>
  <c r="N461" i="3"/>
  <c r="U461" i="3"/>
  <c r="U460" i="3"/>
  <c r="J511" i="3"/>
  <c r="O548" i="3"/>
  <c r="X548" i="3"/>
  <c r="R511" i="3"/>
  <c r="P548" i="3"/>
  <c r="D548" i="3"/>
  <c r="K426" i="3"/>
  <c r="L25" i="68" s="1"/>
  <c r="AC511" i="3"/>
  <c r="K548" i="3"/>
  <c r="E548" i="3"/>
  <c r="Q548" i="3"/>
  <c r="AB548" i="3"/>
  <c r="I548" i="3"/>
  <c r="S461" i="3"/>
  <c r="Q461" i="3"/>
  <c r="V461" i="3"/>
  <c r="W478" i="1"/>
  <c r="AD478" i="5"/>
  <c r="J478" i="1"/>
  <c r="AD137" i="3"/>
  <c r="AD487" i="3" s="1"/>
  <c r="AE111" i="40"/>
  <c r="AE4" i="40" s="1"/>
  <c r="I31" i="67"/>
  <c r="I29" i="67" s="1"/>
  <c r="I5" i="67" s="1"/>
  <c r="I2" i="67" s="1"/>
  <c r="M471" i="40"/>
  <c r="M455" i="40" s="1"/>
  <c r="AC471" i="40"/>
  <c r="AC455" i="40" s="1"/>
  <c r="AC453" i="40" s="1"/>
  <c r="F471" i="40"/>
  <c r="F455" i="40" s="1"/>
  <c r="T111" i="40"/>
  <c r="T4" i="40" s="1"/>
  <c r="Q111" i="40"/>
  <c r="Q4" i="40" s="1"/>
  <c r="K111" i="40"/>
  <c r="K4" i="40" s="1"/>
  <c r="N5" i="65"/>
  <c r="Q301" i="2"/>
  <c r="Q300" i="2" s="1"/>
  <c r="T478" i="1"/>
  <c r="T606" i="1" s="1"/>
  <c r="AA173" i="41"/>
  <c r="AA111" i="41" s="1"/>
  <c r="AA4" i="41" s="1"/>
  <c r="M111" i="39"/>
  <c r="M4" i="39" s="1"/>
  <c r="AA478" i="5"/>
  <c r="K478" i="5"/>
  <c r="U111" i="39"/>
  <c r="U4" i="39" s="1"/>
  <c r="Y478" i="5"/>
  <c r="S453" i="40"/>
  <c r="Z111" i="40"/>
  <c r="Z4" i="40" s="1"/>
  <c r="C111" i="39"/>
  <c r="C4" i="39" s="1"/>
  <c r="M478" i="1"/>
  <c r="G478" i="1"/>
  <c r="F478" i="1"/>
  <c r="J478" i="5"/>
  <c r="O453" i="40"/>
  <c r="V478" i="1"/>
  <c r="E111" i="41"/>
  <c r="E4" i="41" s="1"/>
  <c r="Y463" i="1"/>
  <c r="Y602" i="1" s="1"/>
  <c r="L367" i="2"/>
  <c r="L558" i="2" s="1"/>
  <c r="L562" i="1"/>
  <c r="L627" i="1" s="1"/>
  <c r="F407" i="2"/>
  <c r="AA298" i="5"/>
  <c r="K562" i="2"/>
  <c r="K627" i="2" s="1"/>
  <c r="T368" i="3"/>
  <c r="V573" i="5"/>
  <c r="V571" i="5" s="1"/>
  <c r="V630" i="5" s="1"/>
  <c r="G463" i="1"/>
  <c r="G602" i="1" s="1"/>
  <c r="S111" i="2"/>
  <c r="F300" i="2"/>
  <c r="Z562" i="1"/>
  <c r="Z627" i="1" s="1"/>
  <c r="Q367" i="2"/>
  <c r="Q558" i="2" s="1"/>
  <c r="AB67" i="1"/>
  <c r="J399" i="2"/>
  <c r="L383" i="2"/>
  <c r="AD367" i="2"/>
  <c r="AD558" i="2" s="1"/>
  <c r="L568" i="2"/>
  <c r="L629" i="2" s="1"/>
  <c r="R67" i="2"/>
  <c r="AB557" i="5"/>
  <c r="AB556" i="5" s="1"/>
  <c r="Z415" i="1"/>
  <c r="L399" i="2"/>
  <c r="M573" i="5"/>
  <c r="M571" i="5" s="1"/>
  <c r="M630" i="5" s="1"/>
  <c r="J536" i="5"/>
  <c r="J616" i="5" s="1"/>
  <c r="L557" i="1"/>
  <c r="L556" i="1" s="1"/>
  <c r="I399" i="2"/>
  <c r="S463" i="2"/>
  <c r="S602" i="2" s="1"/>
  <c r="S463" i="1"/>
  <c r="S602" i="1" s="1"/>
  <c r="Z111" i="2"/>
  <c r="X464" i="5"/>
  <c r="X463" i="5" s="1"/>
  <c r="X602" i="5" s="1"/>
  <c r="AA415" i="1"/>
  <c r="N111" i="2"/>
  <c r="AB573" i="1"/>
  <c r="AB571" i="1" s="1"/>
  <c r="AB630" i="1" s="1"/>
  <c r="C407" i="2"/>
  <c r="O573" i="5"/>
  <c r="O571" i="5" s="1"/>
  <c r="O630" i="5" s="1"/>
  <c r="AE415" i="2"/>
  <c r="X391" i="1"/>
  <c r="L391" i="1"/>
  <c r="AE571" i="2"/>
  <c r="AE630" i="2" s="1"/>
  <c r="M371" i="3"/>
  <c r="T349" i="2"/>
  <c r="O371" i="3"/>
  <c r="U269" i="1"/>
  <c r="U543" i="1" s="1"/>
  <c r="U541" i="1" s="1"/>
  <c r="U617" i="1" s="1"/>
  <c r="D359" i="3"/>
  <c r="AA489" i="5"/>
  <c r="AA607" i="5" s="1"/>
  <c r="L530" i="5"/>
  <c r="L615" i="5" s="1"/>
  <c r="G67" i="5"/>
  <c r="O391" i="5"/>
  <c r="L364" i="3"/>
  <c r="AC545" i="5"/>
  <c r="AC619" i="5" s="1"/>
  <c r="H371" i="3"/>
  <c r="D30" i="67"/>
  <c r="K30" i="67" s="1"/>
  <c r="M16" i="70"/>
  <c r="M16" i="68"/>
  <c r="AE31" i="3"/>
  <c r="AF19" i="70"/>
  <c r="AF19" i="68"/>
  <c r="AF94" i="68" s="1"/>
  <c r="Q465" i="3"/>
  <c r="R17" i="70"/>
  <c r="R17" i="68"/>
  <c r="H31" i="3"/>
  <c r="I19" i="70"/>
  <c r="I19" i="68"/>
  <c r="I94" i="68" s="1"/>
  <c r="V465" i="3"/>
  <c r="W17" i="70"/>
  <c r="W17" i="68"/>
  <c r="AE31" i="5"/>
  <c r="F19" i="67"/>
  <c r="F19" i="69"/>
  <c r="AE31" i="1"/>
  <c r="AE460" i="1" s="1"/>
  <c r="G19" i="67"/>
  <c r="G19" i="69"/>
  <c r="AC465" i="3"/>
  <c r="AD17" i="70"/>
  <c r="AD17" i="68"/>
  <c r="Z31" i="3"/>
  <c r="AA19" i="70"/>
  <c r="AA19" i="68"/>
  <c r="AA94" i="68" s="1"/>
  <c r="Y31" i="3"/>
  <c r="Z19" i="70"/>
  <c r="Z19" i="68"/>
  <c r="Z94" i="68" s="1"/>
  <c r="H465" i="3"/>
  <c r="I17" i="70"/>
  <c r="I17" i="68"/>
  <c r="T465" i="3"/>
  <c r="U17" i="70"/>
  <c r="U17" i="68"/>
  <c r="L465" i="3"/>
  <c r="M17" i="70"/>
  <c r="M17" i="68"/>
  <c r="S465" i="3"/>
  <c r="T17" i="70"/>
  <c r="T17" i="68"/>
  <c r="AB31" i="3"/>
  <c r="AC19" i="70"/>
  <c r="AC19" i="68"/>
  <c r="AC94" i="68" s="1"/>
  <c r="I465" i="3"/>
  <c r="J17" i="70"/>
  <c r="J17" i="68"/>
  <c r="P465" i="3"/>
  <c r="Q17" i="70"/>
  <c r="Q17" i="68"/>
  <c r="V464" i="3"/>
  <c r="W16" i="70"/>
  <c r="W16" i="68"/>
  <c r="N465" i="3"/>
  <c r="O17" i="70"/>
  <c r="O17" i="68"/>
  <c r="G464" i="3"/>
  <c r="H16" i="70"/>
  <c r="H16" i="68"/>
  <c r="K464" i="3"/>
  <c r="L16" i="70"/>
  <c r="L16" i="68"/>
  <c r="J464" i="3"/>
  <c r="K16" i="70"/>
  <c r="K16" i="68"/>
  <c r="O464" i="3"/>
  <c r="P16" i="70"/>
  <c r="P16" i="68"/>
  <c r="P552" i="3"/>
  <c r="P621" i="3" s="1"/>
  <c r="R552" i="3"/>
  <c r="R621" i="3" s="1"/>
  <c r="U552" i="3"/>
  <c r="U621" i="3" s="1"/>
  <c r="V552" i="3"/>
  <c r="V621" i="3" s="1"/>
  <c r="X349" i="2"/>
  <c r="O301" i="2"/>
  <c r="O300" i="2" s="1"/>
  <c r="D552" i="3"/>
  <c r="D621" i="3" s="1"/>
  <c r="AE579" i="5"/>
  <c r="AE636" i="5" s="1"/>
  <c r="F27" i="67"/>
  <c r="F27" i="69"/>
  <c r="P578" i="3"/>
  <c r="P635" i="3" s="1"/>
  <c r="Q26" i="70"/>
  <c r="Q26" i="68"/>
  <c r="H578" i="3"/>
  <c r="H635" i="3" s="1"/>
  <c r="I26" i="70"/>
  <c r="I26" i="68"/>
  <c r="N578" i="3"/>
  <c r="N635" i="3" s="1"/>
  <c r="O26" i="70"/>
  <c r="O26" i="68"/>
  <c r="AE578" i="3"/>
  <c r="AE635" i="3" s="1"/>
  <c r="AF26" i="70"/>
  <c r="AF26" i="68"/>
  <c r="Z580" i="3"/>
  <c r="Z637" i="3" s="1"/>
  <c r="AA28" i="70"/>
  <c r="AA28" i="68"/>
  <c r="AE579" i="2"/>
  <c r="AE636" i="2" s="1"/>
  <c r="D27" i="69"/>
  <c r="D27" i="67"/>
  <c r="S577" i="3"/>
  <c r="T25" i="70"/>
  <c r="T25" i="68"/>
  <c r="M578" i="3"/>
  <c r="M635" i="3" s="1"/>
  <c r="N26" i="70"/>
  <c r="N26" i="68"/>
  <c r="G578" i="3"/>
  <c r="G635" i="3" s="1"/>
  <c r="H26" i="70"/>
  <c r="H26" i="68"/>
  <c r="W578" i="3"/>
  <c r="W635" i="3" s="1"/>
  <c r="X26" i="70"/>
  <c r="X26" i="68"/>
  <c r="Y578" i="3"/>
  <c r="Y635" i="3" s="1"/>
  <c r="Z26" i="70"/>
  <c r="Z26" i="68"/>
  <c r="AB578" i="3"/>
  <c r="AB635" i="3" s="1"/>
  <c r="AC26" i="70"/>
  <c r="AC26" i="68"/>
  <c r="K578" i="3"/>
  <c r="K635" i="3" s="1"/>
  <c r="L26" i="70"/>
  <c r="L26" i="68"/>
  <c r="Z464" i="3"/>
  <c r="AA16" i="70"/>
  <c r="AA16" i="68"/>
  <c r="G31" i="3"/>
  <c r="H19" i="70"/>
  <c r="H19" i="68"/>
  <c r="H94" i="68" s="1"/>
  <c r="F16" i="69"/>
  <c r="F16" i="67"/>
  <c r="O31" i="3"/>
  <c r="P19" i="70"/>
  <c r="P19" i="68"/>
  <c r="P94" i="68" s="1"/>
  <c r="S31" i="3"/>
  <c r="T19" i="70"/>
  <c r="T19" i="68"/>
  <c r="T94" i="68" s="1"/>
  <c r="N31" i="3"/>
  <c r="O19" i="70"/>
  <c r="O19" i="68"/>
  <c r="O94" i="68" s="1"/>
  <c r="S16" i="70"/>
  <c r="S16" i="68"/>
  <c r="G465" i="3"/>
  <c r="H17" i="70"/>
  <c r="H17" i="68"/>
  <c r="U465" i="3"/>
  <c r="V17" i="70"/>
  <c r="V17" i="68"/>
  <c r="Y67" i="1"/>
  <c r="AE16" i="70"/>
  <c r="AE16" i="68"/>
  <c r="AD465" i="3"/>
  <c r="AE17" i="70"/>
  <c r="AE17" i="68"/>
  <c r="AA31" i="3"/>
  <c r="AB19" i="70"/>
  <c r="AB19" i="68"/>
  <c r="AB94" i="68" s="1"/>
  <c r="M31" i="3"/>
  <c r="N19" i="70"/>
  <c r="N19" i="68"/>
  <c r="N94" i="68" s="1"/>
  <c r="AD31" i="3"/>
  <c r="AD460" i="3" s="1"/>
  <c r="AE19" i="70"/>
  <c r="AE19" i="68"/>
  <c r="AE94" i="68" s="1"/>
  <c r="Z465" i="3"/>
  <c r="AA17" i="70"/>
  <c r="AA17" i="68"/>
  <c r="AE465" i="2"/>
  <c r="D17" i="67"/>
  <c r="D17" i="69"/>
  <c r="S464" i="3"/>
  <c r="T16" i="70"/>
  <c r="T16" i="68"/>
  <c r="AD19" i="70"/>
  <c r="AD19" i="68"/>
  <c r="AD94" i="68" s="1"/>
  <c r="V16" i="70"/>
  <c r="V16" i="68"/>
  <c r="D12" i="67"/>
  <c r="D12" i="69"/>
  <c r="O465" i="3"/>
  <c r="P17" i="70"/>
  <c r="P17" i="68"/>
  <c r="P31" i="3"/>
  <c r="Q19" i="70"/>
  <c r="Q19" i="68"/>
  <c r="Q94" i="68" s="1"/>
  <c r="D464" i="3"/>
  <c r="E16" i="70"/>
  <c r="E16" i="68"/>
  <c r="V31" i="3"/>
  <c r="W19" i="70"/>
  <c r="W19" i="68"/>
  <c r="W94" i="68" s="1"/>
  <c r="M464" i="3"/>
  <c r="N16" i="70"/>
  <c r="N16" i="68"/>
  <c r="N464" i="3"/>
  <c r="O16" i="70"/>
  <c r="O16" i="68"/>
  <c r="M465" i="3"/>
  <c r="N17" i="70"/>
  <c r="N17" i="68"/>
  <c r="Z552" i="3"/>
  <c r="Z621" i="3" s="1"/>
  <c r="E552" i="3"/>
  <c r="E621" i="3" s="1"/>
  <c r="M552" i="3"/>
  <c r="M621" i="3" s="1"/>
  <c r="W552" i="3"/>
  <c r="W621" i="3" s="1"/>
  <c r="AB552" i="3"/>
  <c r="AB621" i="3" s="1"/>
  <c r="X552" i="3"/>
  <c r="X621" i="3" s="1"/>
  <c r="O552" i="3"/>
  <c r="O621" i="3" s="1"/>
  <c r="O580" i="3"/>
  <c r="O637" i="3" s="1"/>
  <c r="P28" i="70"/>
  <c r="P28" i="68"/>
  <c r="U578" i="3"/>
  <c r="U635" i="3" s="1"/>
  <c r="V26" i="70"/>
  <c r="V26" i="68"/>
  <c r="E578" i="3"/>
  <c r="E635" i="3" s="1"/>
  <c r="F26" i="70"/>
  <c r="F26" i="68"/>
  <c r="AD578" i="3"/>
  <c r="AD635" i="3" s="1"/>
  <c r="AE26" i="70"/>
  <c r="AE26" i="68"/>
  <c r="AE580" i="1"/>
  <c r="AE637" i="1" s="1"/>
  <c r="G28" i="67"/>
  <c r="G28" i="69"/>
  <c r="AB465" i="3"/>
  <c r="AC17" i="70"/>
  <c r="AC17" i="68"/>
  <c r="K10" i="69"/>
  <c r="K14" i="67"/>
  <c r="R16" i="70"/>
  <c r="R16" i="68"/>
  <c r="K31" i="3"/>
  <c r="L19" i="70"/>
  <c r="L19" i="68"/>
  <c r="L94" i="68" s="1"/>
  <c r="J465" i="3"/>
  <c r="K17" i="70"/>
  <c r="K17" i="68"/>
  <c r="AE111" i="41"/>
  <c r="AE4" i="41" s="1"/>
  <c r="J31" i="67"/>
  <c r="L31" i="3"/>
  <c r="M19" i="70"/>
  <c r="M19" i="68"/>
  <c r="M94" i="68" s="1"/>
  <c r="G16" i="70"/>
  <c r="G16" i="68"/>
  <c r="R31" i="3"/>
  <c r="S19" i="70"/>
  <c r="S19" i="68"/>
  <c r="S94" i="68" s="1"/>
  <c r="K465" i="3"/>
  <c r="L17" i="70"/>
  <c r="L17" i="68"/>
  <c r="AE465" i="1"/>
  <c r="G17" i="69"/>
  <c r="G17" i="67"/>
  <c r="W31" i="3"/>
  <c r="X19" i="70"/>
  <c r="X19" i="68"/>
  <c r="X94" i="68" s="1"/>
  <c r="AE31" i="2"/>
  <c r="AE460" i="2" s="1"/>
  <c r="D19" i="69"/>
  <c r="K19" i="69" s="1"/>
  <c r="D19" i="67"/>
  <c r="T31" i="3"/>
  <c r="U19" i="70"/>
  <c r="U19" i="68"/>
  <c r="U94" i="68" s="1"/>
  <c r="AE464" i="2"/>
  <c r="D16" i="67"/>
  <c r="K16" i="67" s="1"/>
  <c r="D16" i="69"/>
  <c r="K16" i="69" s="1"/>
  <c r="D465" i="3"/>
  <c r="E17" i="70"/>
  <c r="E17" i="68"/>
  <c r="H464" i="3"/>
  <c r="I16" i="70"/>
  <c r="I16" i="68"/>
  <c r="J16" i="70"/>
  <c r="J16" i="68"/>
  <c r="E464" i="3"/>
  <c r="F16" i="70"/>
  <c r="F16" i="68"/>
  <c r="AC464" i="3"/>
  <c r="AD16" i="70"/>
  <c r="AD16" i="68"/>
  <c r="X464" i="3"/>
  <c r="Y16" i="70"/>
  <c r="Y16" i="68"/>
  <c r="T552" i="3"/>
  <c r="T621" i="3" s="1"/>
  <c r="K552" i="3"/>
  <c r="K621" i="3" s="1"/>
  <c r="H552" i="3"/>
  <c r="H621" i="3" s="1"/>
  <c r="G552" i="3"/>
  <c r="G621" i="3" s="1"/>
  <c r="AE552" i="3"/>
  <c r="AE621" i="3" s="1"/>
  <c r="AA552" i="3"/>
  <c r="AA621" i="3" s="1"/>
  <c r="AD552" i="3"/>
  <c r="AD621" i="3" s="1"/>
  <c r="I552" i="3"/>
  <c r="I621" i="3" s="1"/>
  <c r="M301" i="2"/>
  <c r="M300" i="2" s="1"/>
  <c r="AE577" i="5"/>
  <c r="F25" i="69"/>
  <c r="K25" i="69" s="1"/>
  <c r="F25" i="67"/>
  <c r="K25" i="67" s="1"/>
  <c r="C552" i="3"/>
  <c r="C621" i="3" s="1"/>
  <c r="F578" i="3"/>
  <c r="F635" i="3" s="1"/>
  <c r="G26" i="70"/>
  <c r="G26" i="68"/>
  <c r="D578" i="3"/>
  <c r="D635" i="3" s="1"/>
  <c r="E26" i="70"/>
  <c r="E26" i="68"/>
  <c r="R578" i="3"/>
  <c r="R635" i="3" s="1"/>
  <c r="S26" i="70"/>
  <c r="S26" i="68"/>
  <c r="J578" i="3"/>
  <c r="J635" i="3" s="1"/>
  <c r="K26" i="70"/>
  <c r="K26" i="68"/>
  <c r="L25" i="70"/>
  <c r="Q578" i="3"/>
  <c r="Q635" i="3" s="1"/>
  <c r="R26" i="70"/>
  <c r="R26" i="68"/>
  <c r="S578" i="3"/>
  <c r="S635" i="3" s="1"/>
  <c r="T26" i="70"/>
  <c r="T26" i="68"/>
  <c r="O578" i="3"/>
  <c r="O635" i="3" s="1"/>
  <c r="P26" i="70"/>
  <c r="P26" i="68"/>
  <c r="Z578" i="3"/>
  <c r="Z635" i="3" s="1"/>
  <c r="AA26" i="70"/>
  <c r="AA26" i="68"/>
  <c r="X578" i="3"/>
  <c r="X635" i="3" s="1"/>
  <c r="Y26" i="70"/>
  <c r="Y26" i="68"/>
  <c r="V578" i="3"/>
  <c r="V635" i="3" s="1"/>
  <c r="W26" i="70"/>
  <c r="W26" i="68"/>
  <c r="I578" i="3"/>
  <c r="I635" i="3" s="1"/>
  <c r="J26" i="70"/>
  <c r="J26" i="68"/>
  <c r="T578" i="3"/>
  <c r="T635" i="3" s="1"/>
  <c r="U26" i="70"/>
  <c r="U26" i="68"/>
  <c r="F28" i="67"/>
  <c r="F28" i="69"/>
  <c r="F31" i="3"/>
  <c r="G19" i="70"/>
  <c r="G19" i="68"/>
  <c r="G94" i="68" s="1"/>
  <c r="Y465" i="3"/>
  <c r="Z17" i="70"/>
  <c r="Z17" i="68"/>
  <c r="AE465" i="5"/>
  <c r="F17" i="67"/>
  <c r="F17" i="69"/>
  <c r="K10" i="67"/>
  <c r="K21" i="69"/>
  <c r="K15" i="69"/>
  <c r="K14" i="69"/>
  <c r="F465" i="3"/>
  <c r="G17" i="70"/>
  <c r="G17" i="68"/>
  <c r="AB16" i="70"/>
  <c r="AB16" i="68"/>
  <c r="Q31" i="3"/>
  <c r="R19" i="70"/>
  <c r="R19" i="68"/>
  <c r="R94" i="68" s="1"/>
  <c r="D31" i="3"/>
  <c r="E19" i="70"/>
  <c r="E19" i="68"/>
  <c r="E94" i="68" s="1"/>
  <c r="X465" i="3"/>
  <c r="Y17" i="70"/>
  <c r="Y17" i="68"/>
  <c r="AC16" i="70"/>
  <c r="AC16" i="68"/>
  <c r="Q16" i="70"/>
  <c r="Q16" i="68"/>
  <c r="E465" i="3"/>
  <c r="F17" i="70"/>
  <c r="F17" i="68"/>
  <c r="U16" i="70"/>
  <c r="U16" i="68"/>
  <c r="AE465" i="3"/>
  <c r="AF17" i="70"/>
  <c r="AF17" i="68"/>
  <c r="C465" i="3"/>
  <c r="D17" i="70"/>
  <c r="D17" i="68"/>
  <c r="W465" i="3"/>
  <c r="X17" i="70"/>
  <c r="X17" i="68"/>
  <c r="X16" i="70"/>
  <c r="X16" i="68"/>
  <c r="AE464" i="3"/>
  <c r="AF16" i="70"/>
  <c r="AF16" i="68"/>
  <c r="AA465" i="3"/>
  <c r="AB17" i="70"/>
  <c r="AB17" i="68"/>
  <c r="J19" i="70"/>
  <c r="J19" i="68"/>
  <c r="J94" i="68" s="1"/>
  <c r="AE458" i="5"/>
  <c r="F12" i="67"/>
  <c r="F12" i="69"/>
  <c r="R465" i="3"/>
  <c r="S17" i="70"/>
  <c r="S17" i="68"/>
  <c r="K19" i="70"/>
  <c r="K19" i="68"/>
  <c r="K94" i="68" s="1"/>
  <c r="Y464" i="3"/>
  <c r="Z16" i="70"/>
  <c r="Z16" i="68"/>
  <c r="E31" i="3"/>
  <c r="F19" i="70"/>
  <c r="F19" i="68"/>
  <c r="F94" i="68" s="1"/>
  <c r="J552" i="3"/>
  <c r="J621" i="3" s="1"/>
  <c r="AC552" i="3"/>
  <c r="AC621" i="3" s="1"/>
  <c r="AE191" i="2"/>
  <c r="D33" i="67" s="1"/>
  <c r="L552" i="3"/>
  <c r="L621" i="3" s="1"/>
  <c r="Y552" i="3"/>
  <c r="Y621" i="3" s="1"/>
  <c r="F552" i="3"/>
  <c r="F621" i="3" s="1"/>
  <c r="N552" i="3"/>
  <c r="N621" i="3" s="1"/>
  <c r="Q552" i="3"/>
  <c r="Q621" i="3" s="1"/>
  <c r="AC301" i="2"/>
  <c r="AC300" i="2" s="1"/>
  <c r="AC562" i="5"/>
  <c r="AC627" i="5" s="1"/>
  <c r="S552" i="3"/>
  <c r="S621" i="3" s="1"/>
  <c r="G580" i="3"/>
  <c r="G637" i="3" s="1"/>
  <c r="H28" i="70"/>
  <c r="H28" i="68"/>
  <c r="P25" i="70"/>
  <c r="P25" i="68"/>
  <c r="AD577" i="3"/>
  <c r="AE25" i="70"/>
  <c r="AE25" i="68"/>
  <c r="C578" i="3"/>
  <c r="C635" i="3" s="1"/>
  <c r="D26" i="70"/>
  <c r="D26" i="68"/>
  <c r="L578" i="3"/>
  <c r="L635" i="3" s="1"/>
  <c r="M26" i="70"/>
  <c r="M26" i="68"/>
  <c r="AA578" i="3"/>
  <c r="AA635" i="3" s="1"/>
  <c r="AB26" i="70"/>
  <c r="AB26" i="68"/>
  <c r="AC578" i="3"/>
  <c r="AC635" i="3" s="1"/>
  <c r="AD26" i="70"/>
  <c r="AD26" i="68"/>
  <c r="C571" i="2"/>
  <c r="C630" i="2" s="1"/>
  <c r="AA580" i="3"/>
  <c r="AA637" i="3" s="1"/>
  <c r="AB28" i="70"/>
  <c r="AB28" i="68"/>
  <c r="C31" i="3"/>
  <c r="D19" i="70"/>
  <c r="D19" i="68"/>
  <c r="D94" i="68" s="1"/>
  <c r="D16" i="70"/>
  <c r="D16" i="68"/>
  <c r="X31" i="3"/>
  <c r="Y19" i="70"/>
  <c r="Y19" i="68"/>
  <c r="Y94" i="68" s="1"/>
  <c r="V19" i="70"/>
  <c r="V19" i="68"/>
  <c r="V94" i="68" s="1"/>
  <c r="K21" i="67"/>
  <c r="Q545" i="1"/>
  <c r="Q619" i="1" s="1"/>
  <c r="Q545" i="5"/>
  <c r="Q619" i="5" s="1"/>
  <c r="E192" i="5"/>
  <c r="L536" i="5"/>
  <c r="L616" i="5" s="1"/>
  <c r="N545" i="5"/>
  <c r="N619" i="5" s="1"/>
  <c r="I425" i="5"/>
  <c r="Y425" i="5"/>
  <c r="AB536" i="5"/>
  <c r="AB616" i="5" s="1"/>
  <c r="C536" i="5"/>
  <c r="C616" i="5" s="1"/>
  <c r="AA545" i="1"/>
  <c r="AA619" i="1" s="1"/>
  <c r="D545" i="5"/>
  <c r="D619" i="5" s="1"/>
  <c r="W434" i="3"/>
  <c r="K434" i="3"/>
  <c r="K635" i="1"/>
  <c r="I635" i="1"/>
  <c r="I577" i="5"/>
  <c r="Y577" i="5"/>
  <c r="G633" i="2"/>
  <c r="G661" i="2" s="1"/>
  <c r="G104" i="44" s="1"/>
  <c r="T425" i="2"/>
  <c r="V425" i="2"/>
  <c r="Q576" i="2"/>
  <c r="H576" i="2"/>
  <c r="G425" i="2"/>
  <c r="L576" i="2"/>
  <c r="L425" i="2"/>
  <c r="O633" i="2"/>
  <c r="O661" i="2" s="1"/>
  <c r="O104" i="44" s="1"/>
  <c r="Q633" i="2"/>
  <c r="Q661" i="2" s="1"/>
  <c r="Q104" i="44" s="1"/>
  <c r="H425" i="5"/>
  <c r="AE576" i="2"/>
  <c r="H633" i="2"/>
  <c r="H661" i="2" s="1"/>
  <c r="H104" i="44" s="1"/>
  <c r="F576" i="2"/>
  <c r="T425" i="5"/>
  <c r="H425" i="2"/>
  <c r="AC576" i="2"/>
  <c r="L633" i="2"/>
  <c r="L661" i="2" s="1"/>
  <c r="L104" i="44" s="1"/>
  <c r="T576" i="2"/>
  <c r="V576" i="2"/>
  <c r="AC425" i="2"/>
  <c r="G576" i="2"/>
  <c r="AE633" i="2"/>
  <c r="AE661" i="2" s="1"/>
  <c r="AE104" i="44" s="1"/>
  <c r="R576" i="2"/>
  <c r="F633" i="2"/>
  <c r="F661" i="2" s="1"/>
  <c r="F104" i="44" s="1"/>
  <c r="O425" i="2"/>
  <c r="Q425" i="2"/>
  <c r="AE425" i="2"/>
  <c r="AC633" i="2"/>
  <c r="AC661" i="2" s="1"/>
  <c r="AC104" i="44" s="1"/>
  <c r="T633" i="2"/>
  <c r="T661" i="2" s="1"/>
  <c r="T104" i="44" s="1"/>
  <c r="V633" i="2"/>
  <c r="V661" i="2" s="1"/>
  <c r="V104" i="44" s="1"/>
  <c r="P425" i="5"/>
  <c r="T525" i="5"/>
  <c r="Y549" i="2"/>
  <c r="Y620" i="2" s="1"/>
  <c r="L549" i="2"/>
  <c r="L620" i="2" s="1"/>
  <c r="E536" i="5"/>
  <c r="E616" i="5" s="1"/>
  <c r="L269" i="1"/>
  <c r="L543" i="1" s="1"/>
  <c r="P216" i="5"/>
  <c r="G216" i="5"/>
  <c r="Y202" i="3"/>
  <c r="Y528" i="3" s="1"/>
  <c r="H536" i="5"/>
  <c r="H616" i="5" s="1"/>
  <c r="AC545" i="1"/>
  <c r="AC619" i="1" s="1"/>
  <c r="N391" i="1"/>
  <c r="P391" i="1"/>
  <c r="P297" i="1" s="1"/>
  <c r="AE562" i="1"/>
  <c r="AE627" i="1" s="1"/>
  <c r="K391" i="1"/>
  <c r="AA562" i="1"/>
  <c r="AA627" i="1" s="1"/>
  <c r="AA391" i="1"/>
  <c r="AB391" i="1"/>
  <c r="AB297" i="1" s="1"/>
  <c r="AA557" i="1"/>
  <c r="AA556" i="1" s="1"/>
  <c r="C557" i="1"/>
  <c r="C556" i="1" s="1"/>
  <c r="U298" i="1"/>
  <c r="AC298" i="1"/>
  <c r="K564" i="5"/>
  <c r="J562" i="5"/>
  <c r="J627" i="5" s="1"/>
  <c r="R562" i="5"/>
  <c r="R627" i="5" s="1"/>
  <c r="AB391" i="5"/>
  <c r="D562" i="5"/>
  <c r="D627" i="5" s="1"/>
  <c r="M391" i="5"/>
  <c r="R391" i="5"/>
  <c r="J391" i="5"/>
  <c r="J297" i="5" s="1"/>
  <c r="S298" i="5"/>
  <c r="V298" i="5"/>
  <c r="K557" i="5"/>
  <c r="K556" i="5" s="1"/>
  <c r="S571" i="2"/>
  <c r="S630" i="2" s="1"/>
  <c r="L571" i="2"/>
  <c r="L630" i="2" s="1"/>
  <c r="O571" i="2"/>
  <c r="O630" i="2" s="1"/>
  <c r="E407" i="2"/>
  <c r="Q568" i="2"/>
  <c r="Q629" i="2" s="1"/>
  <c r="I407" i="2"/>
  <c r="AC568" i="2"/>
  <c r="AC629" i="2" s="1"/>
  <c r="G565" i="2"/>
  <c r="G628" i="2" s="1"/>
  <c r="AA565" i="2"/>
  <c r="AA628" i="2" s="1"/>
  <c r="V559" i="2"/>
  <c r="V626" i="2" s="1"/>
  <c r="I559" i="2"/>
  <c r="I626" i="2" s="1"/>
  <c r="AA367" i="2"/>
  <c r="AA558" i="2" s="1"/>
  <c r="Z374" i="3"/>
  <c r="N367" i="2"/>
  <c r="N558" i="2" s="1"/>
  <c r="T374" i="3"/>
  <c r="E367" i="2"/>
  <c r="E558" i="2" s="1"/>
  <c r="AB367" i="2"/>
  <c r="AB558" i="2" s="1"/>
  <c r="X367" i="2"/>
  <c r="X558" i="2" s="1"/>
  <c r="Z367" i="2"/>
  <c r="Z558" i="2" s="1"/>
  <c r="T367" i="2"/>
  <c r="T558" i="2" s="1"/>
  <c r="N364" i="3"/>
  <c r="AE349" i="2"/>
  <c r="AC349" i="2"/>
  <c r="K349" i="2"/>
  <c r="L349" i="2"/>
  <c r="I349" i="2"/>
  <c r="I299" i="2" s="1"/>
  <c r="I557" i="2" s="1"/>
  <c r="AA355" i="3"/>
  <c r="G349" i="2"/>
  <c r="W349" i="2"/>
  <c r="Q349" i="2"/>
  <c r="J355" i="3"/>
  <c r="M407" i="2"/>
  <c r="C415" i="2"/>
  <c r="O407" i="2"/>
  <c r="S298" i="1"/>
  <c r="S297" i="1" s="1"/>
  <c r="T573" i="5"/>
  <c r="T571" i="5" s="1"/>
  <c r="T630" i="5" s="1"/>
  <c r="U415" i="5"/>
  <c r="P383" i="2"/>
  <c r="AE562" i="2"/>
  <c r="AE627" i="2" s="1"/>
  <c r="R562" i="2"/>
  <c r="R627" i="2" s="1"/>
  <c r="E562" i="2"/>
  <c r="E627" i="2" s="1"/>
  <c r="F562" i="2"/>
  <c r="F627" i="2" s="1"/>
  <c r="J367" i="2"/>
  <c r="J558" i="2" s="1"/>
  <c r="G301" i="2"/>
  <c r="G300" i="2" s="1"/>
  <c r="Y355" i="3"/>
  <c r="I367" i="2"/>
  <c r="I558" i="2" s="1"/>
  <c r="V407" i="2"/>
  <c r="I383" i="2"/>
  <c r="D298" i="5"/>
  <c r="T399" i="2"/>
  <c r="E557" i="5"/>
  <c r="E556" i="5" s="1"/>
  <c r="E625" i="5" s="1"/>
  <c r="AE407" i="2"/>
  <c r="H407" i="2"/>
  <c r="AC407" i="2"/>
  <c r="AE557" i="1"/>
  <c r="AE556" i="1" s="1"/>
  <c r="AE625" i="1" s="1"/>
  <c r="R399" i="2"/>
  <c r="AB557" i="1"/>
  <c r="AB556" i="1" s="1"/>
  <c r="L407" i="2"/>
  <c r="AC399" i="2"/>
  <c r="P298" i="5"/>
  <c r="H300" i="2"/>
  <c r="H299" i="2" s="1"/>
  <c r="G383" i="2"/>
  <c r="Y391" i="5"/>
  <c r="Y297" i="5" s="1"/>
  <c r="S559" i="2"/>
  <c r="S626" i="2" s="1"/>
  <c r="N564" i="5"/>
  <c r="N562" i="5" s="1"/>
  <c r="AE368" i="3"/>
  <c r="AD374" i="3"/>
  <c r="R367" i="2"/>
  <c r="R558" i="2" s="1"/>
  <c r="AE301" i="2"/>
  <c r="AE300" i="2" s="1"/>
  <c r="O568" i="2"/>
  <c r="O629" i="2" s="1"/>
  <c r="V383" i="2"/>
  <c r="J301" i="2"/>
  <c r="J300" i="2" s="1"/>
  <c r="J299" i="2" s="1"/>
  <c r="J557" i="2" s="1"/>
  <c r="X571" i="2"/>
  <c r="X630" i="2" s="1"/>
  <c r="Y559" i="2"/>
  <c r="Y626" i="2" s="1"/>
  <c r="D367" i="2"/>
  <c r="D558" i="2" s="1"/>
  <c r="M367" i="2"/>
  <c r="M558" i="2" s="1"/>
  <c r="D301" i="2"/>
  <c r="D300" i="2" s="1"/>
  <c r="H568" i="2"/>
  <c r="H629" i="2" s="1"/>
  <c r="Z568" i="2"/>
  <c r="Z629" i="2" s="1"/>
  <c r="M568" i="2"/>
  <c r="M629" i="2" s="1"/>
  <c r="D565" i="2"/>
  <c r="D628" i="2" s="1"/>
  <c r="Z349" i="2"/>
  <c r="AB568" i="2"/>
  <c r="AB629" i="2" s="1"/>
  <c r="P565" i="2"/>
  <c r="P628" i="2" s="1"/>
  <c r="H367" i="2"/>
  <c r="H558" i="2" s="1"/>
  <c r="Y301" i="2"/>
  <c r="Y300" i="2" s="1"/>
  <c r="C349" i="2"/>
  <c r="Y349" i="2"/>
  <c r="P545" i="1"/>
  <c r="P619" i="1" s="1"/>
  <c r="H545" i="1"/>
  <c r="H619" i="1" s="1"/>
  <c r="AD269" i="1"/>
  <c r="AD543" i="1" s="1"/>
  <c r="AD541" i="1" s="1"/>
  <c r="AD617" i="1" s="1"/>
  <c r="Z269" i="1"/>
  <c r="Z543" i="1" s="1"/>
  <c r="C269" i="1"/>
  <c r="C543" i="1" s="1"/>
  <c r="C541" i="1" s="1"/>
  <c r="C617" i="1" s="1"/>
  <c r="R269" i="1"/>
  <c r="R543" i="1" s="1"/>
  <c r="R541" i="1" s="1"/>
  <c r="R617" i="1" s="1"/>
  <c r="O534" i="1"/>
  <c r="O530" i="1" s="1"/>
  <c r="O615" i="1" s="1"/>
  <c r="O216" i="1"/>
  <c r="E237" i="3"/>
  <c r="E230" i="3" s="1"/>
  <c r="E534" i="3" s="1"/>
  <c r="Y545" i="1"/>
  <c r="Y619" i="1" s="1"/>
  <c r="U545" i="1"/>
  <c r="U619" i="1" s="1"/>
  <c r="K545" i="1"/>
  <c r="K619" i="1" s="1"/>
  <c r="L545" i="1"/>
  <c r="L619" i="1" s="1"/>
  <c r="W545" i="1"/>
  <c r="W619" i="1" s="1"/>
  <c r="E269" i="1"/>
  <c r="E543" i="1" s="1"/>
  <c r="Q279" i="3"/>
  <c r="Q277" i="3" s="1"/>
  <c r="AC269" i="1"/>
  <c r="AC543" i="1" s="1"/>
  <c r="N216" i="1"/>
  <c r="E216" i="1"/>
  <c r="M216" i="1"/>
  <c r="J545" i="5"/>
  <c r="J619" i="5" s="1"/>
  <c r="O545" i="5"/>
  <c r="O619" i="5" s="1"/>
  <c r="F545" i="5"/>
  <c r="F619" i="5" s="1"/>
  <c r="AE545" i="5"/>
  <c r="AE619" i="5" s="1"/>
  <c r="T545" i="5"/>
  <c r="T619" i="5" s="1"/>
  <c r="K545" i="5"/>
  <c r="K619" i="5" s="1"/>
  <c r="Y536" i="5"/>
  <c r="Y616" i="5" s="1"/>
  <c r="AD536" i="5"/>
  <c r="AD616" i="5" s="1"/>
  <c r="D536" i="5"/>
  <c r="D616" i="5" s="1"/>
  <c r="X237" i="3"/>
  <c r="X230" i="3" s="1"/>
  <c r="X534" i="3" s="1"/>
  <c r="S530" i="5"/>
  <c r="S615" i="5" s="1"/>
  <c r="AD216" i="5"/>
  <c r="Y530" i="5"/>
  <c r="Y615" i="5" s="1"/>
  <c r="AA530" i="5"/>
  <c r="AA615" i="5" s="1"/>
  <c r="I530" i="5"/>
  <c r="I615" i="5" s="1"/>
  <c r="O216" i="5"/>
  <c r="R216" i="5"/>
  <c r="Q525" i="5"/>
  <c r="R525" i="5"/>
  <c r="F192" i="5"/>
  <c r="H525" i="5"/>
  <c r="H614" i="5" s="1"/>
  <c r="O525" i="5"/>
  <c r="E526" i="5"/>
  <c r="E525" i="5" s="1"/>
  <c r="E614" i="5" s="1"/>
  <c r="T192" i="5"/>
  <c r="T549" i="2"/>
  <c r="T620" i="2" s="1"/>
  <c r="U549" i="2"/>
  <c r="N549" i="2"/>
  <c r="N620" i="2" s="1"/>
  <c r="AC549" i="2"/>
  <c r="AC620" i="2" s="1"/>
  <c r="AC613" i="2" s="1"/>
  <c r="AC659" i="2" s="1"/>
  <c r="AC64" i="44" s="1"/>
  <c r="Z549" i="2"/>
  <c r="Z620" i="2" s="1"/>
  <c r="K549" i="2"/>
  <c r="K620" i="2" s="1"/>
  <c r="E549" i="2"/>
  <c r="E620" i="2" s="1"/>
  <c r="AB549" i="2"/>
  <c r="AB620" i="2" s="1"/>
  <c r="AB613" i="2" s="1"/>
  <c r="AB659" i="2" s="1"/>
  <c r="AB64" i="44" s="1"/>
  <c r="AD549" i="2"/>
  <c r="AD620" i="2" s="1"/>
  <c r="P545" i="5"/>
  <c r="P619" i="5" s="1"/>
  <c r="N269" i="1"/>
  <c r="N543" i="1" s="1"/>
  <c r="N541" i="1" s="1"/>
  <c r="N617" i="1" s="1"/>
  <c r="O269" i="1"/>
  <c r="O543" i="1" s="1"/>
  <c r="O541" i="1" s="1"/>
  <c r="AE545" i="1"/>
  <c r="AE619" i="1" s="1"/>
  <c r="N545" i="1"/>
  <c r="N619" i="1" s="1"/>
  <c r="O530" i="5"/>
  <c r="O615" i="5" s="1"/>
  <c r="Y216" i="5"/>
  <c r="I192" i="5"/>
  <c r="M530" i="1"/>
  <c r="M615" i="1" s="1"/>
  <c r="F525" i="5"/>
  <c r="F614" i="5" s="1"/>
  <c r="P530" i="5"/>
  <c r="P615" i="5" s="1"/>
  <c r="AD216" i="1"/>
  <c r="AE216" i="1"/>
  <c r="AA216" i="5"/>
  <c r="X269" i="1"/>
  <c r="X543" i="1" s="1"/>
  <c r="T536" i="5"/>
  <c r="T616" i="5" s="1"/>
  <c r="U536" i="5"/>
  <c r="U616" i="5" s="1"/>
  <c r="AC536" i="5"/>
  <c r="AC616" i="5" s="1"/>
  <c r="T530" i="5"/>
  <c r="T615" i="5" s="1"/>
  <c r="L237" i="3"/>
  <c r="L230" i="3" s="1"/>
  <c r="L534" i="3" s="1"/>
  <c r="V545" i="5"/>
  <c r="V619" i="5" s="1"/>
  <c r="I269" i="1"/>
  <c r="I543" i="1" s="1"/>
  <c r="I541" i="1" s="1"/>
  <c r="I617" i="1" s="1"/>
  <c r="AA237" i="3"/>
  <c r="AA230" i="3" s="1"/>
  <c r="AA534" i="3" s="1"/>
  <c r="AA530" i="1"/>
  <c r="AA615" i="1" s="1"/>
  <c r="D269" i="1"/>
  <c r="D257" i="1" s="1"/>
  <c r="C545" i="1"/>
  <c r="C619" i="1" s="1"/>
  <c r="D530" i="1"/>
  <c r="D615" i="1" s="1"/>
  <c r="T530" i="1"/>
  <c r="T615" i="1" s="1"/>
  <c r="S549" i="2"/>
  <c r="W213" i="3"/>
  <c r="N536" i="5"/>
  <c r="N616" i="5" s="1"/>
  <c r="I536" i="5"/>
  <c r="I616" i="5" s="1"/>
  <c r="S545" i="1"/>
  <c r="S619" i="1" s="1"/>
  <c r="X536" i="5"/>
  <c r="X616" i="5" s="1"/>
  <c r="V525" i="5"/>
  <c r="V614" i="5" s="1"/>
  <c r="X545" i="5"/>
  <c r="X619" i="5" s="1"/>
  <c r="AC260" i="3"/>
  <c r="K536" i="5"/>
  <c r="K616" i="5" s="1"/>
  <c r="Z545" i="5"/>
  <c r="Z619" i="5" s="1"/>
  <c r="E545" i="5"/>
  <c r="E619" i="5" s="1"/>
  <c r="D545" i="1"/>
  <c r="D619" i="1" s="1"/>
  <c r="V269" i="1"/>
  <c r="V543" i="1" s="1"/>
  <c r="V541" i="1" s="1"/>
  <c r="V617" i="1" s="1"/>
  <c r="O524" i="2"/>
  <c r="H216" i="1"/>
  <c r="Y216" i="1"/>
  <c r="J192" i="5"/>
  <c r="O237" i="3"/>
  <c r="AC192" i="5"/>
  <c r="O613" i="2"/>
  <c r="O659" i="2" s="1"/>
  <c r="O64" i="44" s="1"/>
  <c r="O192" i="5"/>
  <c r="AC216" i="5"/>
  <c r="Z216" i="5"/>
  <c r="L216" i="5"/>
  <c r="N613" i="2"/>
  <c r="N659" i="2" s="1"/>
  <c r="N64" i="44" s="1"/>
  <c r="T216" i="1"/>
  <c r="AE530" i="1"/>
  <c r="AE615" i="1" s="1"/>
  <c r="R192" i="5"/>
  <c r="AC530" i="5"/>
  <c r="AC615" i="5" s="1"/>
  <c r="Q269" i="1"/>
  <c r="Q543" i="1" s="1"/>
  <c r="G536" i="5"/>
  <c r="G616" i="5" s="1"/>
  <c r="D279" i="3"/>
  <c r="W545" i="5"/>
  <c r="W619" i="5" s="1"/>
  <c r="AA269" i="1"/>
  <c r="AA543" i="1" s="1"/>
  <c r="G226" i="3"/>
  <c r="G533" i="3" s="1"/>
  <c r="M237" i="3"/>
  <c r="K359" i="3"/>
  <c r="K358" i="3" s="1"/>
  <c r="N272" i="3"/>
  <c r="N270" i="3" s="1"/>
  <c r="J213" i="3"/>
  <c r="AA368" i="3"/>
  <c r="R130" i="3"/>
  <c r="R486" i="3" s="1"/>
  <c r="R478" i="3" s="1"/>
  <c r="R606" i="3" s="1"/>
  <c r="I112" i="3"/>
  <c r="P279" i="3"/>
  <c r="P277" i="3" s="1"/>
  <c r="W358" i="3"/>
  <c r="X182" i="3"/>
  <c r="X518" i="3" s="1"/>
  <c r="S130" i="3"/>
  <c r="S486" i="3" s="1"/>
  <c r="W178" i="3"/>
  <c r="W517" i="3" s="1"/>
  <c r="H137" i="3"/>
  <c r="H487" i="3" s="1"/>
  <c r="X137" i="3"/>
  <c r="X487" i="3" s="1"/>
  <c r="AB112" i="3"/>
  <c r="F380" i="3"/>
  <c r="E355" i="3"/>
  <c r="AC371" i="3"/>
  <c r="H182" i="3"/>
  <c r="H518" i="3" s="1"/>
  <c r="K173" i="41"/>
  <c r="K111" i="41" s="1"/>
  <c r="K4" i="41" s="1"/>
  <c r="T173" i="41"/>
  <c r="T111" i="41" s="1"/>
  <c r="T4" i="41" s="1"/>
  <c r="AA517" i="41"/>
  <c r="AA515" i="41" s="1"/>
  <c r="AA611" i="41" s="1"/>
  <c r="U509" i="39"/>
  <c r="M509" i="39"/>
  <c r="AD509" i="39"/>
  <c r="AE160" i="39"/>
  <c r="U111" i="1"/>
  <c r="R111" i="1"/>
  <c r="V364" i="3"/>
  <c r="X178" i="3"/>
  <c r="X517" i="3" s="1"/>
  <c r="S137" i="3"/>
  <c r="S487" i="3" s="1"/>
  <c r="AB279" i="3"/>
  <c r="AB277" i="3" s="1"/>
  <c r="O577" i="3"/>
  <c r="E368" i="3"/>
  <c r="Y237" i="3"/>
  <c r="Y230" i="3" s="1"/>
  <c r="Y534" i="3" s="1"/>
  <c r="H226" i="3"/>
  <c r="H533" i="3" s="1"/>
  <c r="S380" i="3"/>
  <c r="J237" i="3"/>
  <c r="J230" i="3" s="1"/>
  <c r="J534" i="3" s="1"/>
  <c r="N237" i="3"/>
  <c r="N230" i="3" s="1"/>
  <c r="N534" i="3" s="1"/>
  <c r="N374" i="3"/>
  <c r="X213" i="3"/>
  <c r="X206" i="3" s="1"/>
  <c r="X529" i="3" s="1"/>
  <c r="R237" i="3"/>
  <c r="R230" i="3" s="1"/>
  <c r="R534" i="3" s="1"/>
  <c r="Q380" i="3"/>
  <c r="M213" i="3"/>
  <c r="M206" i="3" s="1"/>
  <c r="M529" i="3" s="1"/>
  <c r="D130" i="3"/>
  <c r="D486" i="3" s="1"/>
  <c r="V137" i="3"/>
  <c r="V487" i="3" s="1"/>
  <c r="T178" i="3"/>
  <c r="T517" i="3" s="1"/>
  <c r="V182" i="3"/>
  <c r="V518" i="3" s="1"/>
  <c r="S434" i="3"/>
  <c r="H409" i="3"/>
  <c r="H570" i="3" s="1"/>
  <c r="AD272" i="3"/>
  <c r="AD270" i="3" s="1"/>
  <c r="Y377" i="3"/>
  <c r="T272" i="3"/>
  <c r="T270" i="3" s="1"/>
  <c r="E182" i="3"/>
  <c r="E518" i="3" s="1"/>
  <c r="AA182" i="3"/>
  <c r="AA518" i="3" s="1"/>
  <c r="K174" i="3"/>
  <c r="K516" i="3" s="1"/>
  <c r="AD174" i="3"/>
  <c r="AD516" i="3" s="1"/>
  <c r="J178" i="3"/>
  <c r="J517" i="3" s="1"/>
  <c r="J434" i="3"/>
  <c r="O173" i="41"/>
  <c r="O111" i="41" s="1"/>
  <c r="O4" i="41" s="1"/>
  <c r="V173" i="41"/>
  <c r="V111" i="41" s="1"/>
  <c r="V4" i="41" s="1"/>
  <c r="V509" i="39"/>
  <c r="V508" i="39" s="1"/>
  <c r="V610" i="39" s="1"/>
  <c r="V604" i="39" s="1"/>
  <c r="N160" i="39"/>
  <c r="N111" i="39" s="1"/>
  <c r="N4" i="39" s="1"/>
  <c r="O508" i="39"/>
  <c r="O610" i="39" s="1"/>
  <c r="X160" i="39"/>
  <c r="X111" i="39" s="1"/>
  <c r="X4" i="39" s="1"/>
  <c r="L111" i="5"/>
  <c r="AD122" i="5"/>
  <c r="AD111" i="5" s="1"/>
  <c r="H486" i="5"/>
  <c r="H478" i="5" s="1"/>
  <c r="S486" i="5"/>
  <c r="S478" i="5" s="1"/>
  <c r="Y122" i="5"/>
  <c r="Y111" i="5" s="1"/>
  <c r="K122" i="5"/>
  <c r="K111" i="5" s="1"/>
  <c r="Q534" i="5"/>
  <c r="Q530" i="5" s="1"/>
  <c r="Q615" i="5" s="1"/>
  <c r="Q216" i="5"/>
  <c r="D543" i="1"/>
  <c r="D541" i="1" s="1"/>
  <c r="D617" i="1" s="1"/>
  <c r="X526" i="5"/>
  <c r="X525" i="5" s="1"/>
  <c r="X614" i="5" s="1"/>
  <c r="X192" i="5"/>
  <c r="H604" i="41"/>
  <c r="P463" i="5"/>
  <c r="P602" i="5" s="1"/>
  <c r="T111" i="2"/>
  <c r="L7" i="5"/>
  <c r="AD530" i="5"/>
  <c r="AD615" i="5" s="1"/>
  <c r="AD530" i="1"/>
  <c r="AD615" i="1" s="1"/>
  <c r="D525" i="5"/>
  <c r="D614" i="5" s="1"/>
  <c r="Q216" i="1"/>
  <c r="P216" i="1"/>
  <c r="AB216" i="5"/>
  <c r="AB260" i="3"/>
  <c r="AB258" i="3" s="1"/>
  <c r="AB542" i="3" s="1"/>
  <c r="W272" i="3"/>
  <c r="W270" i="3" s="1"/>
  <c r="S536" i="5"/>
  <c r="S616" i="5" s="1"/>
  <c r="Q549" i="2"/>
  <c r="Q620" i="2" s="1"/>
  <c r="Q613" i="2" s="1"/>
  <c r="Q659" i="2" s="1"/>
  <c r="Q64" i="44" s="1"/>
  <c r="F213" i="3"/>
  <c r="F206" i="3" s="1"/>
  <c r="F529" i="3" s="1"/>
  <c r="M545" i="5"/>
  <c r="M619" i="5" s="1"/>
  <c r="R536" i="5"/>
  <c r="R616" i="5" s="1"/>
  <c r="S67" i="2"/>
  <c r="E530" i="1"/>
  <c r="W463" i="1"/>
  <c r="W602" i="1" s="1"/>
  <c r="W541" i="1"/>
  <c r="W617" i="1" s="1"/>
  <c r="I216" i="5"/>
  <c r="H192" i="5"/>
  <c r="I67" i="1"/>
  <c r="AA216" i="1"/>
  <c r="C192" i="5"/>
  <c r="P269" i="1"/>
  <c r="P543" i="1" s="1"/>
  <c r="P541" i="1" s="1"/>
  <c r="P617" i="1" s="1"/>
  <c r="H202" i="3"/>
  <c r="H528" i="3" s="1"/>
  <c r="AE536" i="5"/>
  <c r="AE616" i="5" s="1"/>
  <c r="R279" i="3"/>
  <c r="R277" i="3" s="1"/>
  <c r="AE549" i="2"/>
  <c r="N260" i="3"/>
  <c r="N258" i="3" s="1"/>
  <c r="N542" i="3" s="1"/>
  <c r="AE457" i="2"/>
  <c r="P213" i="3"/>
  <c r="P206" i="3" s="1"/>
  <c r="P529" i="3" s="1"/>
  <c r="P549" i="2"/>
  <c r="AB545" i="5"/>
  <c r="AB619" i="5" s="1"/>
  <c r="J530" i="1"/>
  <c r="J615" i="1" s="1"/>
  <c r="M549" i="2"/>
  <c r="V549" i="2"/>
  <c r="W549" i="2"/>
  <c r="J549" i="2"/>
  <c r="J620" i="2" s="1"/>
  <c r="J613" i="2" s="1"/>
  <c r="J659" i="2" s="1"/>
  <c r="J64" i="44" s="1"/>
  <c r="AC541" i="1"/>
  <c r="AC617" i="1" s="1"/>
  <c r="V536" i="5"/>
  <c r="V616" i="5" s="1"/>
  <c r="Y545" i="5"/>
  <c r="Y619" i="5" s="1"/>
  <c r="G545" i="1"/>
  <c r="G619" i="1" s="1"/>
  <c r="W536" i="5"/>
  <c r="W616" i="5" s="1"/>
  <c r="O545" i="1"/>
  <c r="O619" i="1" s="1"/>
  <c r="W67" i="1"/>
  <c r="AE463" i="1"/>
  <c r="AE602" i="1" s="1"/>
  <c r="S67" i="3"/>
  <c r="AE67" i="1"/>
  <c r="N67" i="3"/>
  <c r="I463" i="1"/>
  <c r="I602" i="1" s="1"/>
  <c r="O67" i="1"/>
  <c r="R67" i="1"/>
  <c r="O463" i="1"/>
  <c r="O602" i="1" s="1"/>
  <c r="K67" i="1"/>
  <c r="G67" i="1"/>
  <c r="R463" i="1"/>
  <c r="R602" i="1" s="1"/>
  <c r="W67" i="3"/>
  <c r="Q67" i="2"/>
  <c r="I67" i="3"/>
  <c r="J463" i="2"/>
  <c r="J602" i="2" s="1"/>
  <c r="C67" i="3"/>
  <c r="L457" i="5"/>
  <c r="L601" i="5" s="1"/>
  <c r="AD425" i="5"/>
  <c r="C425" i="5"/>
  <c r="AC508" i="39"/>
  <c r="AC610" i="39" s="1"/>
  <c r="T508" i="39"/>
  <c r="T610" i="39" s="1"/>
  <c r="T604" i="39" s="1"/>
  <c r="H508" i="39"/>
  <c r="H610" i="39" s="1"/>
  <c r="N111" i="1"/>
  <c r="W111" i="1"/>
  <c r="Q463" i="2"/>
  <c r="Q602" i="2" s="1"/>
  <c r="Z67" i="3"/>
  <c r="AB67" i="2"/>
  <c r="K463" i="1"/>
  <c r="K602" i="1" s="1"/>
  <c r="F67" i="2"/>
  <c r="I464" i="3"/>
  <c r="O67" i="2"/>
  <c r="P67" i="5"/>
  <c r="V67" i="2"/>
  <c r="H67" i="3"/>
  <c r="X67" i="1"/>
  <c r="T67" i="1"/>
  <c r="AE7" i="2"/>
  <c r="V463" i="2"/>
  <c r="V602" i="2" s="1"/>
  <c r="X463" i="1"/>
  <c r="X602" i="1" s="1"/>
  <c r="J67" i="1"/>
  <c r="U67" i="1"/>
  <c r="S457" i="5"/>
  <c r="S601" i="5" s="1"/>
  <c r="R561" i="2"/>
  <c r="R383" i="2"/>
  <c r="Z528" i="5"/>
  <c r="Z525" i="5" s="1"/>
  <c r="Z192" i="5"/>
  <c r="Z191" i="5" s="1"/>
  <c r="Z564" i="5"/>
  <c r="Z562" i="5" s="1"/>
  <c r="Z627" i="5" s="1"/>
  <c r="Z391" i="5"/>
  <c r="S533" i="1"/>
  <c r="S216" i="1"/>
  <c r="AA536" i="5"/>
  <c r="AA616" i="5" s="1"/>
  <c r="N529" i="5"/>
  <c r="N192" i="5"/>
  <c r="I534" i="1"/>
  <c r="I530" i="1" s="1"/>
  <c r="I216" i="1"/>
  <c r="Q573" i="5"/>
  <c r="Q571" i="5" s="1"/>
  <c r="Q630" i="5" s="1"/>
  <c r="Q415" i="5"/>
  <c r="H543" i="1"/>
  <c r="H541" i="1" s="1"/>
  <c r="H617" i="1" s="1"/>
  <c r="H257" i="1"/>
  <c r="D579" i="2"/>
  <c r="D425" i="2"/>
  <c r="J579" i="2"/>
  <c r="J425" i="2"/>
  <c r="J160" i="39"/>
  <c r="J111" i="39" s="1"/>
  <c r="J4" i="39" s="1"/>
  <c r="J509" i="39"/>
  <c r="J508" i="39" s="1"/>
  <c r="E160" i="39"/>
  <c r="E111" i="39" s="1"/>
  <c r="E4" i="39" s="1"/>
  <c r="E509" i="39"/>
  <c r="E508" i="39" s="1"/>
  <c r="N579" i="5"/>
  <c r="N636" i="5" s="1"/>
  <c r="N425" i="5"/>
  <c r="O577" i="5"/>
  <c r="O425" i="5"/>
  <c r="S480" i="3"/>
  <c r="T486" i="5"/>
  <c r="T478" i="5" s="1"/>
  <c r="T122" i="5"/>
  <c r="T111" i="5" s="1"/>
  <c r="P367" i="2"/>
  <c r="P558" i="2" s="1"/>
  <c r="O173" i="1"/>
  <c r="O111" i="1" s="1"/>
  <c r="O518" i="1"/>
  <c r="O515" i="1" s="1"/>
  <c r="O611" i="1" s="1"/>
  <c r="M486" i="5"/>
  <c r="M478" i="5" s="1"/>
  <c r="M606" i="5" s="1"/>
  <c r="M604" i="5" s="1"/>
  <c r="M658" i="5" s="1"/>
  <c r="M45" i="44" s="1"/>
  <c r="M122" i="5"/>
  <c r="M111" i="5" s="1"/>
  <c r="N349" i="2"/>
  <c r="AC580" i="1"/>
  <c r="AA580" i="5"/>
  <c r="AA637" i="5" s="1"/>
  <c r="AA425" i="5"/>
  <c r="R508" i="39"/>
  <c r="R610" i="39" s="1"/>
  <c r="R604" i="39" s="1"/>
  <c r="G508" i="39"/>
  <c r="G610" i="39" s="1"/>
  <c r="M580" i="1"/>
  <c r="O580" i="1"/>
  <c r="L509" i="39"/>
  <c r="L508" i="39" s="1"/>
  <c r="L610" i="39" s="1"/>
  <c r="L604" i="39" s="1"/>
  <c r="L160" i="39"/>
  <c r="L111" i="39" s="1"/>
  <c r="L4" i="39" s="1"/>
  <c r="AB486" i="5"/>
  <c r="AB478" i="5" s="1"/>
  <c r="AB122" i="5"/>
  <c r="AB111" i="5" s="1"/>
  <c r="R517" i="41"/>
  <c r="R515" i="41" s="1"/>
  <c r="R611" i="41" s="1"/>
  <c r="R173" i="41"/>
  <c r="R111" i="41" s="1"/>
  <c r="R4" i="41" s="1"/>
  <c r="C564" i="2"/>
  <c r="C562" i="2" s="1"/>
  <c r="C627" i="2" s="1"/>
  <c r="C391" i="2"/>
  <c r="D573" i="2"/>
  <c r="D571" i="2" s="1"/>
  <c r="D630" i="2" s="1"/>
  <c r="D415" i="2"/>
  <c r="H561" i="2"/>
  <c r="H559" i="2" s="1"/>
  <c r="H626" i="2" s="1"/>
  <c r="H383" i="2"/>
  <c r="T489" i="5"/>
  <c r="T607" i="5" s="1"/>
  <c r="W611" i="41"/>
  <c r="W604" i="41" s="1"/>
  <c r="W471" i="41"/>
  <c r="W455" i="41" s="1"/>
  <c r="W453" i="41" s="1"/>
  <c r="C173" i="41"/>
  <c r="C111" i="41" s="1"/>
  <c r="C4" i="41" s="1"/>
  <c r="AA122" i="5"/>
  <c r="AA111" i="5" s="1"/>
  <c r="C577" i="5"/>
  <c r="C576" i="5" s="1"/>
  <c r="V298" i="1"/>
  <c r="V297" i="1" s="1"/>
  <c r="AC525" i="5"/>
  <c r="AC614" i="5" s="1"/>
  <c r="AE111" i="1"/>
  <c r="S425" i="5"/>
  <c r="T160" i="39"/>
  <c r="T111" i="39" s="1"/>
  <c r="T4" i="39" s="1"/>
  <c r="G160" i="39"/>
  <c r="G111" i="39" s="1"/>
  <c r="G4" i="39" s="1"/>
  <c r="K425" i="5"/>
  <c r="M508" i="39"/>
  <c r="U508" i="39"/>
  <c r="C557" i="5"/>
  <c r="C556" i="5" s="1"/>
  <c r="C625" i="5" s="1"/>
  <c r="V192" i="5"/>
  <c r="N460" i="5"/>
  <c r="N457" i="5" s="1"/>
  <c r="N601" i="5" s="1"/>
  <c r="N600" i="5" s="1"/>
  <c r="N7" i="5"/>
  <c r="F465" i="1"/>
  <c r="F463" i="1" s="1"/>
  <c r="F602" i="1" s="1"/>
  <c r="F67" i="1"/>
  <c r="F561" i="2"/>
  <c r="F559" i="2" s="1"/>
  <c r="F626" i="2" s="1"/>
  <c r="F383" i="2"/>
  <c r="W531" i="1"/>
  <c r="W530" i="1" s="1"/>
  <c r="W615" i="1" s="1"/>
  <c r="W613" i="1" s="1"/>
  <c r="W659" i="1" s="1"/>
  <c r="W66" i="44" s="1"/>
  <c r="W216" i="1"/>
  <c r="S620" i="2"/>
  <c r="S524" i="2"/>
  <c r="W528" i="5"/>
  <c r="W525" i="5" s="1"/>
  <c r="W192" i="5"/>
  <c r="H567" i="3"/>
  <c r="H565" i="3" s="1"/>
  <c r="H628" i="3" s="1"/>
  <c r="H399" i="3"/>
  <c r="Z567" i="2"/>
  <c r="Z565" i="2" s="1"/>
  <c r="Z628" i="2" s="1"/>
  <c r="Z399" i="2"/>
  <c r="C569" i="3"/>
  <c r="Q298" i="5"/>
  <c r="Q557" i="5"/>
  <c r="Q556" i="5" s="1"/>
  <c r="Q625" i="5" s="1"/>
  <c r="F535" i="1"/>
  <c r="F530" i="1" s="1"/>
  <c r="F216" i="1"/>
  <c r="Q571" i="2"/>
  <c r="Q630" i="2" s="1"/>
  <c r="AD529" i="5"/>
  <c r="AD525" i="5" s="1"/>
  <c r="AD192" i="5"/>
  <c r="J570" i="2"/>
  <c r="J568" i="2" s="1"/>
  <c r="J629" i="2" s="1"/>
  <c r="J407" i="2"/>
  <c r="J533" i="5"/>
  <c r="J530" i="5" s="1"/>
  <c r="J216" i="5"/>
  <c r="AC534" i="1"/>
  <c r="AC530" i="1" s="1"/>
  <c r="AC615" i="1" s="1"/>
  <c r="AC216" i="1"/>
  <c r="U533" i="1"/>
  <c r="U530" i="1" s="1"/>
  <c r="U216" i="1"/>
  <c r="Y567" i="2"/>
  <c r="Y565" i="2" s="1"/>
  <c r="Y628" i="2" s="1"/>
  <c r="Y399" i="2"/>
  <c r="L635" i="1"/>
  <c r="J580" i="1"/>
  <c r="J637" i="1" s="1"/>
  <c r="G580" i="5"/>
  <c r="G637" i="5" s="1"/>
  <c r="G425" i="5"/>
  <c r="N486" i="5"/>
  <c r="N478" i="5" s="1"/>
  <c r="N122" i="5"/>
  <c r="N111" i="5" s="1"/>
  <c r="Y564" i="2"/>
  <c r="Y562" i="2" s="1"/>
  <c r="Y627" i="2" s="1"/>
  <c r="Y391" i="2"/>
  <c r="E579" i="2"/>
  <c r="E425" i="2"/>
  <c r="Q579" i="5"/>
  <c r="Q636" i="5" s="1"/>
  <c r="Q425" i="5"/>
  <c r="E580" i="1"/>
  <c r="K518" i="1"/>
  <c r="K515" i="1" s="1"/>
  <c r="K611" i="1" s="1"/>
  <c r="K173" i="1"/>
  <c r="K111" i="1" s="1"/>
  <c r="AD517" i="41"/>
  <c r="AD515" i="41" s="1"/>
  <c r="AD611" i="41" s="1"/>
  <c r="AD173" i="41"/>
  <c r="AD111" i="41" s="1"/>
  <c r="AD4" i="41" s="1"/>
  <c r="E122" i="5"/>
  <c r="E111" i="5" s="1"/>
  <c r="E486" i="5"/>
  <c r="E478" i="5" s="1"/>
  <c r="AB173" i="1"/>
  <c r="AB111" i="1" s="1"/>
  <c r="AC173" i="41"/>
  <c r="AC111" i="41" s="1"/>
  <c r="AC4" i="41" s="1"/>
  <c r="Z111" i="1"/>
  <c r="AC7" i="5"/>
  <c r="P508" i="39"/>
  <c r="P610" i="39" s="1"/>
  <c r="P604" i="39" s="1"/>
  <c r="R122" i="5"/>
  <c r="R111" i="5" s="1"/>
  <c r="W635" i="1"/>
  <c r="R425" i="5"/>
  <c r="Y383" i="2"/>
  <c r="J111" i="5"/>
  <c r="F460" i="2"/>
  <c r="F457" i="2" s="1"/>
  <c r="F601" i="2" s="1"/>
  <c r="F7" i="2"/>
  <c r="V465" i="1"/>
  <c r="V463" i="1" s="1"/>
  <c r="V67" i="1"/>
  <c r="V465" i="5"/>
  <c r="V463" i="5" s="1"/>
  <c r="V602" i="5" s="1"/>
  <c r="V67" i="5"/>
  <c r="AC457" i="5"/>
  <c r="AC601" i="5" s="1"/>
  <c r="U526" i="5"/>
  <c r="U525" i="5" s="1"/>
  <c r="U192" i="5"/>
  <c r="K216" i="5"/>
  <c r="K531" i="5"/>
  <c r="K530" i="5" s="1"/>
  <c r="K615" i="5" s="1"/>
  <c r="AD564" i="5"/>
  <c r="AD562" i="5" s="1"/>
  <c r="AD627" i="5" s="1"/>
  <c r="AD391" i="5"/>
  <c r="AD297" i="5" s="1"/>
  <c r="C564" i="5"/>
  <c r="C562" i="5" s="1"/>
  <c r="C627" i="5" s="1"/>
  <c r="C391" i="5"/>
  <c r="C297" i="5" s="1"/>
  <c r="L557" i="5"/>
  <c r="L556" i="5" s="1"/>
  <c r="L298" i="5"/>
  <c r="U573" i="2"/>
  <c r="U571" i="2" s="1"/>
  <c r="U630" i="2" s="1"/>
  <c r="U415" i="2"/>
  <c r="T564" i="2"/>
  <c r="T562" i="2" s="1"/>
  <c r="T627" i="2" s="1"/>
  <c r="T391" i="2"/>
  <c r="W564" i="2"/>
  <c r="W562" i="2" s="1"/>
  <c r="W627" i="2" s="1"/>
  <c r="L216" i="1"/>
  <c r="Z573" i="2"/>
  <c r="Z571" i="2" s="1"/>
  <c r="Z630" i="2" s="1"/>
  <c r="Z415" i="2"/>
  <c r="M561" i="2"/>
  <c r="M559" i="2" s="1"/>
  <c r="M626" i="2" s="1"/>
  <c r="M383" i="2"/>
  <c r="AB573" i="2"/>
  <c r="AB571" i="2" s="1"/>
  <c r="AB630" i="2" s="1"/>
  <c r="AB415" i="2"/>
  <c r="AE580" i="5"/>
  <c r="AE637" i="5" s="1"/>
  <c r="AE425" i="5"/>
  <c r="R298" i="65"/>
  <c r="R297" i="65" s="1"/>
  <c r="R4" i="65" s="1"/>
  <c r="R557" i="65"/>
  <c r="R556" i="65" s="1"/>
  <c r="R625" i="65" s="1"/>
  <c r="R624" i="65" s="1"/>
  <c r="R660" i="65" s="1"/>
  <c r="E425" i="5"/>
  <c r="R530" i="5"/>
  <c r="R615" i="5" s="1"/>
  <c r="W508" i="39"/>
  <c r="W610" i="39" s="1"/>
  <c r="AE508" i="39"/>
  <c r="AE610" i="39" s="1"/>
  <c r="T463" i="1"/>
  <c r="T602" i="1" s="1"/>
  <c r="K633" i="2"/>
  <c r="K661" i="2" s="1"/>
  <c r="K104" i="44" s="1"/>
  <c r="Y633" i="2"/>
  <c r="Y661" i="2" s="1"/>
  <c r="Y104" i="44" s="1"/>
  <c r="I508" i="39"/>
  <c r="G530" i="1"/>
  <c r="G615" i="1" s="1"/>
  <c r="T297" i="65"/>
  <c r="N534" i="5"/>
  <c r="N530" i="5" s="1"/>
  <c r="N615" i="5" s="1"/>
  <c r="N216" i="5"/>
  <c r="I237" i="3"/>
  <c r="I230" i="3" s="1"/>
  <c r="I534" i="3" s="1"/>
  <c r="X534" i="5"/>
  <c r="X530" i="5" s="1"/>
  <c r="X615" i="5" s="1"/>
  <c r="X216" i="5"/>
  <c r="O409" i="3"/>
  <c r="L425" i="5"/>
  <c r="M557" i="65"/>
  <c r="M556" i="65" s="1"/>
  <c r="M625" i="65" s="1"/>
  <c r="M624" i="65" s="1"/>
  <c r="M660" i="65" s="1"/>
  <c r="M298" i="65"/>
  <c r="M297" i="65" s="1"/>
  <c r="M4" i="65" s="1"/>
  <c r="L173" i="1"/>
  <c r="L111" i="1" s="1"/>
  <c r="Y173" i="1"/>
  <c r="Y111" i="1" s="1"/>
  <c r="AB300" i="2"/>
  <c r="J67" i="2"/>
  <c r="Y67" i="3"/>
  <c r="AE111" i="5"/>
  <c r="L577" i="5"/>
  <c r="L576" i="5" s="1"/>
  <c r="W257" i="1"/>
  <c r="D192" i="5"/>
  <c r="H463" i="5"/>
  <c r="H602" i="5" s="1"/>
  <c r="K67" i="3"/>
  <c r="M67" i="3"/>
  <c r="S508" i="39"/>
  <c r="Q508" i="39"/>
  <c r="F508" i="39"/>
  <c r="AD508" i="39"/>
  <c r="AB425" i="5"/>
  <c r="C530" i="5"/>
  <c r="C615" i="5" s="1"/>
  <c r="S530" i="1"/>
  <c r="S615" i="1" s="1"/>
  <c r="K562" i="5"/>
  <c r="K627" i="5" s="1"/>
  <c r="O604" i="39"/>
  <c r="U425" i="5"/>
  <c r="H111" i="5"/>
  <c r="X425" i="5"/>
  <c r="V299" i="2"/>
  <c r="V557" i="2" s="1"/>
  <c r="V556" i="2" s="1"/>
  <c r="S613" i="2"/>
  <c r="S659" i="2" s="1"/>
  <c r="S64" i="44" s="1"/>
  <c r="AA508" i="39"/>
  <c r="AA610" i="39" s="1"/>
  <c r="Y508" i="39"/>
  <c r="Y610" i="39" s="1"/>
  <c r="L530" i="1"/>
  <c r="L615" i="1" s="1"/>
  <c r="O464" i="2"/>
  <c r="X300" i="2"/>
  <c r="K508" i="39"/>
  <c r="H111" i="1"/>
  <c r="K300" i="2"/>
  <c r="K299" i="2" s="1"/>
  <c r="K557" i="2" s="1"/>
  <c r="K556" i="2" s="1"/>
  <c r="Z298" i="65"/>
  <c r="Z297" i="65" s="1"/>
  <c r="AE534" i="5"/>
  <c r="AE530" i="5" s="1"/>
  <c r="AE216" i="5"/>
  <c r="AB531" i="1"/>
  <c r="AB530" i="1" s="1"/>
  <c r="AB615" i="1" s="1"/>
  <c r="AB216" i="1"/>
  <c r="M409" i="3"/>
  <c r="M570" i="3" s="1"/>
  <c r="C549" i="2"/>
  <c r="V533" i="5"/>
  <c r="V530" i="5" s="1"/>
  <c r="V615" i="5" s="1"/>
  <c r="V216" i="5"/>
  <c r="D508" i="39"/>
  <c r="D610" i="39" s="1"/>
  <c r="C508" i="39"/>
  <c r="C610" i="39" s="1"/>
  <c r="N508" i="39"/>
  <c r="N610" i="39" s="1"/>
  <c r="N604" i="39" s="1"/>
  <c r="R111" i="2"/>
  <c r="T216" i="5"/>
  <c r="P530" i="1"/>
  <c r="P111" i="5"/>
  <c r="X508" i="39"/>
  <c r="W111" i="5"/>
  <c r="Z508" i="39"/>
  <c r="R415" i="2"/>
  <c r="S216" i="5"/>
  <c r="H530" i="5"/>
  <c r="H615" i="5" s="1"/>
  <c r="C530" i="1"/>
  <c r="C615" i="1" s="1"/>
  <c r="J526" i="5"/>
  <c r="J525" i="5" s="1"/>
  <c r="G192" i="5"/>
  <c r="G191" i="5" s="1"/>
  <c r="G526" i="5"/>
  <c r="G525" i="5" s="1"/>
  <c r="G614" i="5" s="1"/>
  <c r="J545" i="1"/>
  <c r="J619" i="1" s="1"/>
  <c r="K528" i="5"/>
  <c r="K525" i="5" s="1"/>
  <c r="K192" i="5"/>
  <c r="Y529" i="5"/>
  <c r="Y525" i="5" s="1"/>
  <c r="Y614" i="5" s="1"/>
  <c r="Y613" i="5" s="1"/>
  <c r="Y659" i="5" s="1"/>
  <c r="Y65" i="44" s="1"/>
  <c r="Y192" i="5"/>
  <c r="AB526" i="5"/>
  <c r="AB525" i="5" s="1"/>
  <c r="AB192" i="5"/>
  <c r="H530" i="1"/>
  <c r="H615" i="1" s="1"/>
  <c r="S562" i="5"/>
  <c r="S627" i="5" s="1"/>
  <c r="O67" i="3"/>
  <c r="P260" i="3"/>
  <c r="P258" i="3" s="1"/>
  <c r="P542" i="3" s="1"/>
  <c r="U216" i="5"/>
  <c r="L301" i="2"/>
  <c r="L300" i="2" s="1"/>
  <c r="F349" i="2"/>
  <c r="AA562" i="5"/>
  <c r="AA627" i="5" s="1"/>
  <c r="AD568" i="2"/>
  <c r="AD629" i="2" s="1"/>
  <c r="AD349" i="2"/>
  <c r="G237" i="3"/>
  <c r="G230" i="3" s="1"/>
  <c r="G534" i="3" s="1"/>
  <c r="F367" i="2"/>
  <c r="F558" i="2" s="1"/>
  <c r="J195" i="3"/>
  <c r="J193" i="3" s="1"/>
  <c r="J526" i="3" s="1"/>
  <c r="AE568" i="2"/>
  <c r="AE629" i="2" s="1"/>
  <c r="R568" i="2"/>
  <c r="R629" i="2" s="1"/>
  <c r="E568" i="2"/>
  <c r="E629" i="2" s="1"/>
  <c r="U301" i="2"/>
  <c r="U300" i="2" s="1"/>
  <c r="U299" i="2" s="1"/>
  <c r="U557" i="2" s="1"/>
  <c r="U556" i="2" s="1"/>
  <c r="O367" i="2"/>
  <c r="O558" i="2" s="1"/>
  <c r="T269" i="1"/>
  <c r="F237" i="3"/>
  <c r="F230" i="3" s="1"/>
  <c r="F534" i="3" s="1"/>
  <c r="G377" i="3"/>
  <c r="I377" i="3"/>
  <c r="D349" i="2"/>
  <c r="O174" i="3"/>
  <c r="O516" i="3" s="1"/>
  <c r="J161" i="3"/>
  <c r="E161" i="3"/>
  <c r="X434" i="3"/>
  <c r="G174" i="3"/>
  <c r="G516" i="3" s="1"/>
  <c r="P368" i="3"/>
  <c r="H174" i="3"/>
  <c r="H516" i="3" s="1"/>
  <c r="C426" i="3"/>
  <c r="AE489" i="5"/>
  <c r="AE607" i="5" s="1"/>
  <c r="H67" i="5"/>
  <c r="AD562" i="2"/>
  <c r="AD627" i="2" s="1"/>
  <c r="O562" i="5"/>
  <c r="O627" i="5" s="1"/>
  <c r="AE226" i="3"/>
  <c r="R202" i="3"/>
  <c r="R528" i="3" s="1"/>
  <c r="AA226" i="3"/>
  <c r="AA533" i="3" s="1"/>
  <c r="C409" i="3"/>
  <c r="C570" i="3" s="1"/>
  <c r="S244" i="3"/>
  <c r="S240" i="3" s="1"/>
  <c r="S535" i="3" s="1"/>
  <c r="AD545" i="5"/>
  <c r="AD619" i="5" s="1"/>
  <c r="Y260" i="3"/>
  <c r="Y258" i="3" s="1"/>
  <c r="Q355" i="3"/>
  <c r="U380" i="3"/>
  <c r="AA371" i="3"/>
  <c r="AA417" i="3"/>
  <c r="Y364" i="3"/>
  <c r="H434" i="3"/>
  <c r="V161" i="3"/>
  <c r="H359" i="3"/>
  <c r="H358" i="3" s="1"/>
  <c r="Z545" i="1"/>
  <c r="Z619" i="1" s="1"/>
  <c r="D202" i="3"/>
  <c r="D528" i="3" s="1"/>
  <c r="S367" i="2"/>
  <c r="S558" i="2" s="1"/>
  <c r="AC272" i="3"/>
  <c r="AC270" i="3" s="1"/>
  <c r="X371" i="3"/>
  <c r="M269" i="1"/>
  <c r="M543" i="1" s="1"/>
  <c r="M541" i="1" s="1"/>
  <c r="M617" i="1" s="1"/>
  <c r="N350" i="3"/>
  <c r="S269" i="1"/>
  <c r="S543" i="1" s="1"/>
  <c r="S541" i="1" s="1"/>
  <c r="S617" i="1" s="1"/>
  <c r="H426" i="3"/>
  <c r="W426" i="3"/>
  <c r="C301" i="2"/>
  <c r="C300" i="2" s="1"/>
  <c r="Z301" i="2"/>
  <c r="Z300" i="2" s="1"/>
  <c r="Z299" i="2" s="1"/>
  <c r="Z298" i="2" s="1"/>
  <c r="AB349" i="2"/>
  <c r="AE399" i="2"/>
  <c r="F391" i="2"/>
  <c r="AE374" i="3"/>
  <c r="L355" i="3"/>
  <c r="T364" i="3"/>
  <c r="W380" i="3"/>
  <c r="G368" i="3"/>
  <c r="AB374" i="3"/>
  <c r="X562" i="5"/>
  <c r="X627" i="5" s="1"/>
  <c r="S349" i="2"/>
  <c r="G367" i="2"/>
  <c r="G558" i="2" s="1"/>
  <c r="K374" i="3"/>
  <c r="O368" i="3"/>
  <c r="X557" i="1"/>
  <c r="X556" i="1" s="1"/>
  <c r="X625" i="1" s="1"/>
  <c r="AE391" i="2"/>
  <c r="AD371" i="3"/>
  <c r="AE565" i="2"/>
  <c r="AE628" i="2" s="1"/>
  <c r="E349" i="2"/>
  <c r="R301" i="2"/>
  <c r="R300" i="2" s="1"/>
  <c r="L380" i="3"/>
  <c r="R349" i="2"/>
  <c r="W364" i="3"/>
  <c r="V401" i="3"/>
  <c r="R559" i="2"/>
  <c r="R626" i="2" s="1"/>
  <c r="Q350" i="3"/>
  <c r="D364" i="3"/>
  <c r="T545" i="1"/>
  <c r="T619" i="1" s="1"/>
  <c r="AE269" i="1"/>
  <c r="AE543" i="1" s="1"/>
  <c r="AE541" i="1" s="1"/>
  <c r="Z536" i="5"/>
  <c r="Z616" i="5" s="1"/>
  <c r="V545" i="1"/>
  <c r="V619" i="1" s="1"/>
  <c r="P536" i="5"/>
  <c r="P616" i="5" s="1"/>
  <c r="H545" i="5"/>
  <c r="H619" i="5" s="1"/>
  <c r="R549" i="2"/>
  <c r="R620" i="2" s="1"/>
  <c r="R613" i="2" s="1"/>
  <c r="R659" i="2" s="1"/>
  <c r="R64" i="44" s="1"/>
  <c r="Q536" i="5"/>
  <c r="Q616" i="5" s="1"/>
  <c r="E545" i="1"/>
  <c r="E619" i="1" s="1"/>
  <c r="D216" i="1"/>
  <c r="AA549" i="2"/>
  <c r="M260" i="3"/>
  <c r="M272" i="3"/>
  <c r="M270" i="3" s="1"/>
  <c r="D549" i="2"/>
  <c r="V460" i="5"/>
  <c r="V457" i="5" s="1"/>
  <c r="V7" i="5"/>
  <c r="V5" i="5" s="1"/>
  <c r="S7" i="5"/>
  <c r="Q524" i="2"/>
  <c r="AC67" i="1"/>
  <c r="X111" i="2"/>
  <c r="L67" i="1"/>
  <c r="U463" i="1"/>
  <c r="U602" i="1" s="1"/>
  <c r="Z298" i="1"/>
  <c r="W464" i="3"/>
  <c r="U530" i="5"/>
  <c r="U615" i="5" s="1"/>
  <c r="P192" i="5"/>
  <c r="M569" i="3"/>
  <c r="Z564" i="2"/>
  <c r="Z562" i="2" s="1"/>
  <c r="Z627" i="2" s="1"/>
  <c r="Z391" i="2"/>
  <c r="U620" i="2"/>
  <c r="U524" i="2"/>
  <c r="O471" i="39"/>
  <c r="O455" i="39" s="1"/>
  <c r="L604" i="41"/>
  <c r="L658" i="41" s="1"/>
  <c r="E67" i="1"/>
  <c r="T564" i="5"/>
  <c r="T562" i="5" s="1"/>
  <c r="T627" i="5" s="1"/>
  <c r="T391" i="5"/>
  <c r="T297" i="5" s="1"/>
  <c r="V535" i="1"/>
  <c r="V530" i="1" s="1"/>
  <c r="V615" i="1" s="1"/>
  <c r="V216" i="1"/>
  <c r="Q471" i="41"/>
  <c r="Q455" i="41" s="1"/>
  <c r="Q453" i="41" s="1"/>
  <c r="E463" i="1"/>
  <c r="E602" i="1" s="1"/>
  <c r="N67" i="5"/>
  <c r="AE67" i="2"/>
  <c r="AC460" i="1"/>
  <c r="D67" i="3"/>
  <c r="AB545" i="1"/>
  <c r="AB619" i="1" s="1"/>
  <c r="N573" i="2"/>
  <c r="N571" i="2" s="1"/>
  <c r="N630" i="2" s="1"/>
  <c r="N415" i="2"/>
  <c r="F272" i="3"/>
  <c r="F270" i="3" s="1"/>
  <c r="I350" i="3"/>
  <c r="V368" i="3"/>
  <c r="N567" i="2"/>
  <c r="N565" i="2" s="1"/>
  <c r="N628" i="2" s="1"/>
  <c r="N399" i="2"/>
  <c r="AD257" i="1"/>
  <c r="E301" i="2"/>
  <c r="E300" i="2" s="1"/>
  <c r="U202" i="3"/>
  <c r="U528" i="3" s="1"/>
  <c r="E561" i="2"/>
  <c r="E559" i="2" s="1"/>
  <c r="E626" i="2" s="1"/>
  <c r="E383" i="2"/>
  <c r="AE213" i="3"/>
  <c r="AE206" i="3" s="1"/>
  <c r="AE529" i="3" s="1"/>
  <c r="D533" i="5"/>
  <c r="D530" i="5" s="1"/>
  <c r="D615" i="5" s="1"/>
  <c r="D216" i="5"/>
  <c r="C216" i="1"/>
  <c r="P364" i="3"/>
  <c r="C401" i="3"/>
  <c r="AA528" i="5"/>
  <c r="AA525" i="5" s="1"/>
  <c r="AA192" i="5"/>
  <c r="AA570" i="2"/>
  <c r="AA568" i="2" s="1"/>
  <c r="AA629" i="2" s="1"/>
  <c r="AA407" i="2"/>
  <c r="L463" i="1"/>
  <c r="L602" i="1" s="1"/>
  <c r="G463" i="5"/>
  <c r="G602" i="5" s="1"/>
  <c r="J463" i="1"/>
  <c r="J602" i="1" s="1"/>
  <c r="I525" i="5"/>
  <c r="I614" i="5" s="1"/>
  <c r="Q530" i="1"/>
  <c r="Q615" i="1" s="1"/>
  <c r="AB508" i="39"/>
  <c r="U111" i="5"/>
  <c r="N463" i="1"/>
  <c r="N602" i="1" s="1"/>
  <c r="U391" i="5"/>
  <c r="AE525" i="5"/>
  <c r="AE614" i="5" s="1"/>
  <c r="E541" i="1"/>
  <c r="E617" i="1" s="1"/>
  <c r="N530" i="1"/>
  <c r="N615" i="1" s="1"/>
  <c r="W297" i="65"/>
  <c r="R571" i="2"/>
  <c r="R630" i="2" s="1"/>
  <c r="R385" i="3"/>
  <c r="R561" i="3" s="1"/>
  <c r="R559" i="3" s="1"/>
  <c r="R626" i="3" s="1"/>
  <c r="Q272" i="3"/>
  <c r="Q270" i="3" s="1"/>
  <c r="AE202" i="3"/>
  <c r="C230" i="3"/>
  <c r="C534" i="3" s="1"/>
  <c r="D213" i="3"/>
  <c r="D206" i="3" s="1"/>
  <c r="D529" i="3" s="1"/>
  <c r="AE237" i="3"/>
  <c r="AE230" i="3" s="1"/>
  <c r="AE534" i="3" s="1"/>
  <c r="AD260" i="3"/>
  <c r="AD258" i="3" s="1"/>
  <c r="AD542" i="3" s="1"/>
  <c r="W570" i="2"/>
  <c r="W568" i="2" s="1"/>
  <c r="W629" i="2" s="1"/>
  <c r="W407" i="2"/>
  <c r="G571" i="2"/>
  <c r="G630" i="2" s="1"/>
  <c r="N525" i="5"/>
  <c r="N614" i="5" s="1"/>
  <c r="C525" i="5"/>
  <c r="C614" i="5" s="1"/>
  <c r="Y530" i="1"/>
  <c r="Y615" i="1" s="1"/>
  <c r="Z530" i="5"/>
  <c r="Z615" i="5" s="1"/>
  <c r="AB269" i="1"/>
  <c r="AB257" i="1" s="1"/>
  <c r="U219" i="3"/>
  <c r="U217" i="3" s="1"/>
  <c r="U531" i="3" s="1"/>
  <c r="AE367" i="2"/>
  <c r="AE558" i="2" s="1"/>
  <c r="G545" i="5"/>
  <c r="G619" i="5" s="1"/>
  <c r="AB202" i="3"/>
  <c r="AB528" i="3" s="1"/>
  <c r="K260" i="3"/>
  <c r="K258" i="3" s="1"/>
  <c r="AE364" i="3"/>
  <c r="C215" i="72" s="1"/>
  <c r="L279" i="3"/>
  <c r="L277" i="3" s="1"/>
  <c r="AD380" i="3"/>
  <c r="I279" i="3"/>
  <c r="I277" i="3" s="1"/>
  <c r="AD226" i="3"/>
  <c r="AD533" i="3" s="1"/>
  <c r="T401" i="3"/>
  <c r="U350" i="3"/>
  <c r="G385" i="3"/>
  <c r="D277" i="3"/>
  <c r="AC565" i="2"/>
  <c r="AC628" i="2" s="1"/>
  <c r="AA364" i="3"/>
  <c r="I385" i="3"/>
  <c r="AC350" i="3"/>
  <c r="P409" i="3"/>
  <c r="Z371" i="3"/>
  <c r="P559" i="2"/>
  <c r="P626" i="2" s="1"/>
  <c r="Y279" i="3"/>
  <c r="Y277" i="3" s="1"/>
  <c r="S355" i="3"/>
  <c r="F260" i="3"/>
  <c r="G374" i="3"/>
  <c r="X219" i="3"/>
  <c r="X217" i="3" s="1"/>
  <c r="W237" i="3"/>
  <c r="W230" i="3" s="1"/>
  <c r="W534" i="3" s="1"/>
  <c r="G272" i="3"/>
  <c r="G270" i="3" s="1"/>
  <c r="J380" i="3"/>
  <c r="S374" i="3"/>
  <c r="AD161" i="3"/>
  <c r="R434" i="3"/>
  <c r="X260" i="3"/>
  <c r="X258" i="3" s="1"/>
  <c r="X542" i="3" s="1"/>
  <c r="K279" i="3"/>
  <c r="K277" i="3" s="1"/>
  <c r="L202" i="3"/>
  <c r="L528" i="3" s="1"/>
  <c r="E364" i="3"/>
  <c r="K202" i="3"/>
  <c r="K528" i="3" s="1"/>
  <c r="V237" i="3"/>
  <c r="V230" i="3" s="1"/>
  <c r="V534" i="3" s="1"/>
  <c r="O219" i="3"/>
  <c r="O217" i="3" s="1"/>
  <c r="O531" i="3" s="1"/>
  <c r="Y272" i="3"/>
  <c r="Y270" i="3" s="1"/>
  <c r="L213" i="3"/>
  <c r="L206" i="3" s="1"/>
  <c r="L529" i="3" s="1"/>
  <c r="O226" i="3"/>
  <c r="O533" i="3" s="1"/>
  <c r="O565" i="2"/>
  <c r="O628" i="2" s="1"/>
  <c r="AA359" i="3"/>
  <c r="AA358" i="3" s="1"/>
  <c r="S237" i="3"/>
  <c r="S230" i="3" s="1"/>
  <c r="S534" i="3" s="1"/>
  <c r="AA272" i="3"/>
  <c r="AA270" i="3" s="1"/>
  <c r="V380" i="3"/>
  <c r="K371" i="3"/>
  <c r="Y417" i="3"/>
  <c r="S417" i="3"/>
  <c r="S573" i="3" s="1"/>
  <c r="S571" i="3" s="1"/>
  <c r="S630" i="3" s="1"/>
  <c r="Q359" i="3"/>
  <c r="Q358" i="3" s="1"/>
  <c r="N226" i="3"/>
  <c r="N533" i="3" s="1"/>
  <c r="U358" i="3"/>
  <c r="I359" i="3"/>
  <c r="I358" i="3" s="1"/>
  <c r="AA279" i="3"/>
  <c r="AA277" i="3" s="1"/>
  <c r="D272" i="3"/>
  <c r="D270" i="3" s="1"/>
  <c r="S213" i="3"/>
  <c r="AC364" i="3"/>
  <c r="M401" i="3"/>
  <c r="J409" i="3"/>
  <c r="Z409" i="3"/>
  <c r="AB409" i="3"/>
  <c r="Z364" i="3"/>
  <c r="I161" i="3"/>
  <c r="F161" i="3"/>
  <c r="T174" i="3"/>
  <c r="P434" i="3"/>
  <c r="I174" i="3"/>
  <c r="I516" i="3" s="1"/>
  <c r="D368" i="3"/>
  <c r="AC174" i="3"/>
  <c r="AC516" i="3" s="1"/>
  <c r="AA426" i="3"/>
  <c r="S359" i="3"/>
  <c r="S358" i="3" s="1"/>
  <c r="Q559" i="2"/>
  <c r="Q626" i="2" s="1"/>
  <c r="Z213" i="3"/>
  <c r="Z206" i="3" s="1"/>
  <c r="Z529" i="3" s="1"/>
  <c r="D409" i="3"/>
  <c r="Y409" i="3"/>
  <c r="AB371" i="3"/>
  <c r="C371" i="3"/>
  <c r="I226" i="3"/>
  <c r="I533" i="3" s="1"/>
  <c r="AD237" i="3"/>
  <c r="AD230" i="3" s="1"/>
  <c r="AD534" i="3" s="1"/>
  <c r="AC279" i="3"/>
  <c r="AC277" i="3" s="1"/>
  <c r="C272" i="3"/>
  <c r="C270" i="3" s="1"/>
  <c r="U355" i="3"/>
  <c r="P374" i="3"/>
  <c r="AD434" i="3"/>
  <c r="Z161" i="3"/>
  <c r="AE130" i="3"/>
  <c r="AE486" i="3" s="1"/>
  <c r="AE478" i="3" s="1"/>
  <c r="AE606" i="3" s="1"/>
  <c r="M359" i="3"/>
  <c r="M358" i="3" s="1"/>
  <c r="Z368" i="3"/>
  <c r="L297" i="1"/>
  <c r="X359" i="3"/>
  <c r="X358" i="3" s="1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O299" i="2"/>
  <c r="O557" i="2" s="1"/>
  <c r="L393" i="3"/>
  <c r="L564" i="3" s="1"/>
  <c r="L562" i="3" s="1"/>
  <c r="L627" i="3" s="1"/>
  <c r="AE393" i="3"/>
  <c r="U385" i="3"/>
  <c r="G297" i="1"/>
  <c r="AA415" i="5"/>
  <c r="AA297" i="5" s="1"/>
  <c r="D297" i="1"/>
  <c r="AD567" i="2"/>
  <c r="AD565" i="2" s="1"/>
  <c r="AD628" i="2" s="1"/>
  <c r="V391" i="5"/>
  <c r="V297" i="5" s="1"/>
  <c r="L415" i="2"/>
  <c r="O380" i="3"/>
  <c r="AA341" i="3"/>
  <c r="T299" i="2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AD358" i="3" s="1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Z534" i="1"/>
  <c r="Z530" i="1" s="1"/>
  <c r="Z216" i="1"/>
  <c r="C257" i="1"/>
  <c r="AD350" i="3"/>
  <c r="Q219" i="3"/>
  <c r="Q217" i="3" s="1"/>
  <c r="L359" i="3"/>
  <c r="L358" i="3" s="1"/>
  <c r="X562" i="1"/>
  <c r="X627" i="1" s="1"/>
  <c r="C202" i="3"/>
  <c r="C528" i="3" s="1"/>
  <c r="P426" i="3"/>
  <c r="U545" i="5"/>
  <c r="U619" i="5" s="1"/>
  <c r="H216" i="5"/>
  <c r="AB226" i="3"/>
  <c r="AB533" i="3" s="1"/>
  <c r="AB213" i="3"/>
  <c r="AB206" i="3" s="1"/>
  <c r="AB529" i="3" s="1"/>
  <c r="L374" i="3"/>
  <c r="Y244" i="3"/>
  <c r="Y240" i="3" s="1"/>
  <c r="Y535" i="3" s="1"/>
  <c r="X202" i="3"/>
  <c r="X528" i="3" s="1"/>
  <c r="AA377" i="3"/>
  <c r="G426" i="3"/>
  <c r="X426" i="3"/>
  <c r="AD301" i="2"/>
  <c r="AD300" i="2" s="1"/>
  <c r="M111" i="40"/>
  <c r="M4" i="40" s="1"/>
  <c r="D298" i="65"/>
  <c r="D297" i="65" s="1"/>
  <c r="P620" i="2"/>
  <c r="P524" i="2"/>
  <c r="F534" i="5"/>
  <c r="F530" i="5" s="1"/>
  <c r="F216" i="5"/>
  <c r="P613" i="2"/>
  <c r="P659" i="2" s="1"/>
  <c r="P64" i="44" s="1"/>
  <c r="R350" i="3"/>
  <c r="L471" i="41"/>
  <c r="L455" i="41" s="1"/>
  <c r="Z471" i="40"/>
  <c r="Z455" i="40" s="1"/>
  <c r="AB471" i="40"/>
  <c r="AB455" i="40" s="1"/>
  <c r="L471" i="40"/>
  <c r="L455" i="40" s="1"/>
  <c r="Q604" i="41"/>
  <c r="Y297" i="1"/>
  <c r="I111" i="40"/>
  <c r="I4" i="40" s="1"/>
  <c r="J297" i="1"/>
  <c r="U613" i="2"/>
  <c r="U659" i="2" s="1"/>
  <c r="U64" i="44" s="1"/>
  <c r="V191" i="5"/>
  <c r="J216" i="1"/>
  <c r="Q192" i="5"/>
  <c r="Q191" i="5" s="1"/>
  <c r="P525" i="5"/>
  <c r="R391" i="2"/>
  <c r="O4" i="65"/>
  <c r="U195" i="3"/>
  <c r="U193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C238" i="72" s="1"/>
  <c r="AD178" i="3"/>
  <c r="AD517" i="3" s="1"/>
  <c r="S604" i="40"/>
  <c r="N604" i="40"/>
  <c r="O604" i="40"/>
  <c r="Y604" i="40"/>
  <c r="H471" i="41"/>
  <c r="H455" i="41" s="1"/>
  <c r="V471" i="40"/>
  <c r="V455" i="40" s="1"/>
  <c r="D604" i="40"/>
  <c r="L111" i="40"/>
  <c r="L4" i="40" s="1"/>
  <c r="S191" i="5"/>
  <c r="X299" i="2"/>
  <c r="X298" i="2" s="1"/>
  <c r="X297" i="2" s="1"/>
  <c r="F297" i="5"/>
  <c r="M297" i="1"/>
  <c r="AA299" i="2"/>
  <c r="AA557" i="2" s="1"/>
  <c r="AA556" i="2" s="1"/>
  <c r="AB530" i="5"/>
  <c r="AB615" i="5" s="1"/>
  <c r="G530" i="5"/>
  <c r="G615" i="5" s="1"/>
  <c r="AE192" i="5"/>
  <c r="C216" i="5"/>
  <c r="C191" i="5" s="1"/>
  <c r="P202" i="3"/>
  <c r="P528" i="3" s="1"/>
  <c r="F385" i="3"/>
  <c r="Q213" i="3"/>
  <c r="H219" i="3"/>
  <c r="H217" i="3" s="1"/>
  <c r="V562" i="5"/>
  <c r="V627" i="5" s="1"/>
  <c r="P237" i="3"/>
  <c r="P230" i="3" s="1"/>
  <c r="P534" i="3" s="1"/>
  <c r="Z272" i="3"/>
  <c r="Z270" i="3" s="1"/>
  <c r="R364" i="3"/>
  <c r="Z226" i="3"/>
  <c r="Z533" i="3" s="1"/>
  <c r="J374" i="3"/>
  <c r="L226" i="3"/>
  <c r="L533" i="3" s="1"/>
  <c r="Y269" i="1"/>
  <c r="Y543" i="1" s="1"/>
  <c r="Y541" i="1" s="1"/>
  <c r="Y617" i="1" s="1"/>
  <c r="AA213" i="3"/>
  <c r="AA206" i="3" s="1"/>
  <c r="AA529" i="3" s="1"/>
  <c r="Z237" i="3"/>
  <c r="Z230" i="3" s="1"/>
  <c r="Z534" i="3" s="1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216" i="1"/>
  <c r="AA542" i="1"/>
  <c r="S557" i="65"/>
  <c r="S556" i="65" s="1"/>
  <c r="S625" i="65" s="1"/>
  <c r="S624" i="65" s="1"/>
  <c r="S660" i="65" s="1"/>
  <c r="S298" i="65"/>
  <c r="S297" i="65" s="1"/>
  <c r="S4" i="65" s="1"/>
  <c r="K542" i="1"/>
  <c r="K541" i="1" s="1"/>
  <c r="K617" i="1" s="1"/>
  <c r="K257" i="1"/>
  <c r="W216" i="5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K615" i="1" s="1"/>
  <c r="X535" i="1"/>
  <c r="X530" i="1" s="1"/>
  <c r="X615" i="1" s="1"/>
  <c r="X216" i="1"/>
  <c r="L526" i="5"/>
  <c r="L525" i="5" s="1"/>
  <c r="L614" i="5" s="1"/>
  <c r="L613" i="5" s="1"/>
  <c r="L659" i="5" s="1"/>
  <c r="L65" i="44" s="1"/>
  <c r="L192" i="5"/>
  <c r="M526" i="5"/>
  <c r="M525" i="5" s="1"/>
  <c r="M192" i="5"/>
  <c r="E531" i="5"/>
  <c r="E530" i="5" s="1"/>
  <c r="E615" i="5" s="1"/>
  <c r="E216" i="5"/>
  <c r="E191" i="5" s="1"/>
  <c r="AD460" i="65"/>
  <c r="AD7" i="65"/>
  <c r="AD5" i="65" s="1"/>
  <c r="M534" i="5"/>
  <c r="M530" i="5" s="1"/>
  <c r="M216" i="5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C205" i="72" s="1"/>
  <c r="J260" i="3"/>
  <c r="J258" i="3" s="1"/>
  <c r="AE252" i="3"/>
  <c r="C165" i="72" s="1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C189" i="72" s="1"/>
  <c r="Z244" i="3"/>
  <c r="Z240" i="3" s="1"/>
  <c r="Z535" i="3" s="1"/>
  <c r="F401" i="3"/>
  <c r="J270" i="3"/>
  <c r="X244" i="3"/>
  <c r="X240" i="3" s="1"/>
  <c r="X535" i="3" s="1"/>
  <c r="L562" i="2"/>
  <c r="L627" i="2" s="1"/>
  <c r="AC202" i="3"/>
  <c r="AC528" i="3" s="1"/>
  <c r="AD417" i="3"/>
  <c r="F417" i="3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C231" i="72" s="1"/>
  <c r="AB272" i="3"/>
  <c r="AB270" i="3" s="1"/>
  <c r="U226" i="3"/>
  <c r="Q195" i="3"/>
  <c r="Q193" i="3" s="1"/>
  <c r="H195" i="3"/>
  <c r="H193" i="3" s="1"/>
  <c r="AE219" i="3"/>
  <c r="AE217" i="3" s="1"/>
  <c r="C144" i="72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T563" i="3"/>
  <c r="Z219" i="3"/>
  <c r="Z217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417" i="3"/>
  <c r="AC258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W391" i="5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V270" i="3" s="1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69" i="3" s="1"/>
  <c r="F543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S202" i="3"/>
  <c r="S528" i="3" s="1"/>
  <c r="X195" i="3"/>
  <c r="AC302" i="3"/>
  <c r="I364" i="3"/>
  <c r="AC569" i="3"/>
  <c r="AC407" i="3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C188" i="72" s="1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G550" i="3"/>
  <c r="G549" i="3" s="1"/>
  <c r="G620" i="3" s="1"/>
  <c r="G291" i="3"/>
  <c r="E409" i="3"/>
  <c r="E350" i="3"/>
  <c r="AE328" i="3"/>
  <c r="C206" i="72" s="1"/>
  <c r="AE385" i="3"/>
  <c r="C227" i="72" s="1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Q315" i="3"/>
  <c r="S302" i="3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X478" i="3" s="1"/>
  <c r="X606" i="3" s="1"/>
  <c r="X122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Q130" i="3"/>
  <c r="N490" i="3"/>
  <c r="N489" i="3" s="1"/>
  <c r="N607" i="3" s="1"/>
  <c r="N141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AE297" i="65"/>
  <c r="E34" i="67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C207" i="72" s="1"/>
  <c r="E401" i="3"/>
  <c r="U550" i="3"/>
  <c r="U549" i="3" s="1"/>
  <c r="U620" i="3" s="1"/>
  <c r="U291" i="3"/>
  <c r="R315" i="3"/>
  <c r="E315" i="3"/>
  <c r="L417" i="3"/>
  <c r="AC219" i="3"/>
  <c r="AC217" i="3" s="1"/>
  <c r="L260" i="3"/>
  <c r="L258" i="3" s="1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E560" i="3"/>
  <c r="AC195" i="3"/>
  <c r="AC193" i="3" s="1"/>
  <c r="R417" i="3"/>
  <c r="AD409" i="3"/>
  <c r="AD570" i="3" s="1"/>
  <c r="T206" i="3"/>
  <c r="T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C235" i="72" s="1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Y226" i="3"/>
  <c r="Y533" i="3" s="1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X393" i="3"/>
  <c r="K393" i="3"/>
  <c r="Z401" i="3"/>
  <c r="H315" i="3"/>
  <c r="Z315" i="3"/>
  <c r="M315" i="3"/>
  <c r="AB315" i="3"/>
  <c r="L391" i="5"/>
  <c r="I549" i="2"/>
  <c r="E391" i="5"/>
  <c r="E297" i="5" s="1"/>
  <c r="G391" i="5"/>
  <c r="G297" i="5" s="1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Q328" i="3"/>
  <c r="X193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T195" i="3"/>
  <c r="T193" i="3" s="1"/>
  <c r="H550" i="3"/>
  <c r="H549" i="3" s="1"/>
  <c r="H620" i="3" s="1"/>
  <c r="H291" i="3"/>
  <c r="R401" i="3"/>
  <c r="L350" i="3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F374" i="3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C233" i="72" s="1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C133" i="72" s="1"/>
  <c r="F219" i="3"/>
  <c r="F217" i="3" s="1"/>
  <c r="S291" i="3"/>
  <c r="S550" i="3"/>
  <c r="S549" i="3" s="1"/>
  <c r="S620" i="3" s="1"/>
  <c r="O230" i="3"/>
  <c r="I328" i="3"/>
  <c r="U277" i="3"/>
  <c r="S401" i="3"/>
  <c r="I563" i="3"/>
  <c r="L219" i="3"/>
  <c r="L217" i="3" s="1"/>
  <c r="M258" i="3"/>
  <c r="C279" i="3"/>
  <c r="C277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569" i="3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Z359" i="3"/>
  <c r="Z358" i="3" s="1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478" i="3" s="1"/>
  <c r="N606" i="3" s="1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Q460" i="1"/>
  <c r="AD460" i="1"/>
  <c r="W460" i="3"/>
  <c r="L453" i="41"/>
  <c r="R297" i="5"/>
  <c r="D297" i="5"/>
  <c r="H67" i="1"/>
  <c r="M67" i="1"/>
  <c r="I297" i="1"/>
  <c r="S297" i="5"/>
  <c r="P471" i="40"/>
  <c r="P455" i="40" s="1"/>
  <c r="D471" i="40"/>
  <c r="D455" i="40" s="1"/>
  <c r="W297" i="1"/>
  <c r="Q299" i="2"/>
  <c r="Q557" i="2" s="1"/>
  <c r="Q556" i="2" s="1"/>
  <c r="AB111" i="40"/>
  <c r="AB4" i="40" s="1"/>
  <c r="D111" i="40"/>
  <c r="D4" i="40" s="1"/>
  <c r="H463" i="1"/>
  <c r="H602" i="1" s="1"/>
  <c r="M463" i="1"/>
  <c r="M602" i="1" s="1"/>
  <c r="U5" i="65"/>
  <c r="U4" i="65" s="1"/>
  <c r="M604" i="40"/>
  <c r="AC604" i="40"/>
  <c r="F604" i="40"/>
  <c r="Z604" i="40"/>
  <c r="AB604" i="40"/>
  <c r="O471" i="41"/>
  <c r="O455" i="41" s="1"/>
  <c r="O453" i="41" s="1"/>
  <c r="R463" i="2"/>
  <c r="R602" i="2" s="1"/>
  <c r="AB463" i="2"/>
  <c r="AB602" i="2" s="1"/>
  <c r="Q297" i="1"/>
  <c r="D67" i="5"/>
  <c r="M67" i="2"/>
  <c r="Q541" i="1"/>
  <c r="Q617" i="1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F601" i="65"/>
  <c r="F600" i="65" s="1"/>
  <c r="F456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AD111" i="40"/>
  <c r="AD4" i="40" s="1"/>
  <c r="X297" i="5"/>
  <c r="AB111" i="2"/>
  <c r="J457" i="5"/>
  <c r="J601" i="5" s="1"/>
  <c r="AE191" i="5"/>
  <c r="F33" i="67" s="1"/>
  <c r="I471" i="40"/>
  <c r="I455" i="40" s="1"/>
  <c r="M453" i="40"/>
  <c r="F453" i="40"/>
  <c r="H453" i="41"/>
  <c r="I604" i="40"/>
  <c r="O297" i="1"/>
  <c r="I457" i="2"/>
  <c r="I601" i="2" s="1"/>
  <c r="N524" i="2"/>
  <c r="AB460" i="3"/>
  <c r="Y460" i="2"/>
  <c r="Y457" i="2" s="1"/>
  <c r="Y7" i="2"/>
  <c r="Y5" i="2" s="1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K7" i="5"/>
  <c r="X524" i="2"/>
  <c r="AA111" i="40"/>
  <c r="AA4" i="40" s="1"/>
  <c r="W111" i="40"/>
  <c r="W4" i="40" s="1"/>
  <c r="U111" i="40"/>
  <c r="U4" i="40" s="1"/>
  <c r="N297" i="1"/>
  <c r="M299" i="2"/>
  <c r="AA460" i="1"/>
  <c r="H460" i="2"/>
  <c r="H457" i="2" s="1"/>
  <c r="H7" i="2"/>
  <c r="N460" i="3"/>
  <c r="H460" i="3"/>
  <c r="T460" i="1"/>
  <c r="S460" i="2"/>
  <c r="S457" i="2" s="1"/>
  <c r="S7" i="2"/>
  <c r="S5" i="2" s="1"/>
  <c r="AA460" i="2"/>
  <c r="AA457" i="2" s="1"/>
  <c r="AA7" i="2"/>
  <c r="AE460" i="3"/>
  <c r="D460" i="3"/>
  <c r="K460" i="3"/>
  <c r="T460" i="5"/>
  <c r="T457" i="5" s="1"/>
  <c r="T7" i="5"/>
  <c r="C460" i="2"/>
  <c r="C457" i="2" s="1"/>
  <c r="C7" i="2"/>
  <c r="T460" i="2"/>
  <c r="T7" i="2"/>
  <c r="AE460" i="5"/>
  <c r="AE457" i="5" s="1"/>
  <c r="AE7" i="5"/>
  <c r="AB460" i="5"/>
  <c r="AB457" i="5" s="1"/>
  <c r="AB7" i="5"/>
  <c r="W460" i="5"/>
  <c r="W457" i="5" s="1"/>
  <c r="W7" i="5"/>
  <c r="AB460" i="2"/>
  <c r="AB457" i="2" s="1"/>
  <c r="AB7" i="2"/>
  <c r="AB5" i="2" s="1"/>
  <c r="W460" i="2"/>
  <c r="W457" i="2" s="1"/>
  <c r="W7" i="2"/>
  <c r="L460" i="2"/>
  <c r="L457" i="2" s="1"/>
  <c r="L7" i="2"/>
  <c r="N460" i="1"/>
  <c r="E605" i="3"/>
  <c r="T605" i="2"/>
  <c r="T604" i="2" s="1"/>
  <c r="T658" i="2" s="1"/>
  <c r="T44" i="44" s="1"/>
  <c r="T471" i="2"/>
  <c r="AC605" i="3"/>
  <c r="O453" i="39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576" i="5"/>
  <c r="U634" i="5"/>
  <c r="U633" i="5" s="1"/>
  <c r="U661" i="5" s="1"/>
  <c r="U105" i="44" s="1"/>
  <c r="U576" i="5"/>
  <c r="M634" i="5"/>
  <c r="M633" i="5" s="1"/>
  <c r="M661" i="5" s="1"/>
  <c r="M105" i="44" s="1"/>
  <c r="M576" i="5"/>
  <c r="C634" i="5"/>
  <c r="C633" i="5" s="1"/>
  <c r="C661" i="5" s="1"/>
  <c r="C105" i="44" s="1"/>
  <c r="N605" i="3"/>
  <c r="H658" i="41"/>
  <c r="H599" i="41"/>
  <c r="H597" i="41" s="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G471" i="5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AB625" i="5"/>
  <c r="AB624" i="5" s="1"/>
  <c r="AB660" i="5" s="1"/>
  <c r="AB85" i="44" s="1"/>
  <c r="AB555" i="5"/>
  <c r="R7" i="2"/>
  <c r="R5" i="2" s="1"/>
  <c r="R458" i="2"/>
  <c r="R457" i="2" s="1"/>
  <c r="AE601" i="2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576" i="5"/>
  <c r="Q634" i="5"/>
  <c r="Q633" i="5" s="1"/>
  <c r="Q661" i="5" s="1"/>
  <c r="Q105" i="44" s="1"/>
  <c r="O471" i="2"/>
  <c r="AE606" i="5"/>
  <c r="V604" i="2"/>
  <c r="V658" i="2" s="1"/>
  <c r="V44" i="44" s="1"/>
  <c r="T604" i="1"/>
  <c r="T658" i="1" s="1"/>
  <c r="T46" i="44" s="1"/>
  <c r="AD471" i="40"/>
  <c r="AD455" i="40" s="1"/>
  <c r="AD453" i="40" s="1"/>
  <c r="C67" i="5"/>
  <c r="M7" i="5"/>
  <c r="O614" i="5"/>
  <c r="S614" i="5"/>
  <c r="S524" i="5"/>
  <c r="Q625" i="1"/>
  <c r="Q624" i="1" s="1"/>
  <c r="Q660" i="1" s="1"/>
  <c r="Q86" i="44" s="1"/>
  <c r="Q555" i="1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576" i="5"/>
  <c r="Y604" i="39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X604" i="41"/>
  <c r="K604" i="41"/>
  <c r="F604" i="41"/>
  <c r="S604" i="41"/>
  <c r="AD606" i="1"/>
  <c r="AD604" i="1" s="1"/>
  <c r="AD658" i="1" s="1"/>
  <c r="AD46" i="44" s="1"/>
  <c r="AD471" i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H625" i="5"/>
  <c r="H624" i="5" s="1"/>
  <c r="H660" i="5" s="1"/>
  <c r="H85" i="44" s="1"/>
  <c r="H555" i="5"/>
  <c r="U625" i="1"/>
  <c r="T625" i="1"/>
  <c r="T624" i="1" s="1"/>
  <c r="T660" i="1" s="1"/>
  <c r="T86" i="44" s="1"/>
  <c r="T555" i="1"/>
  <c r="K625" i="5"/>
  <c r="AA625" i="1"/>
  <c r="AA624" i="1" s="1"/>
  <c r="AA660" i="1" s="1"/>
  <c r="AA86" i="44" s="1"/>
  <c r="AA555" i="1"/>
  <c r="E7" i="5"/>
  <c r="L613" i="2"/>
  <c r="L659" i="2" s="1"/>
  <c r="L64" i="44" s="1"/>
  <c r="Z625" i="1"/>
  <c r="Z624" i="1" s="1"/>
  <c r="Z660" i="1" s="1"/>
  <c r="Z86" i="44" s="1"/>
  <c r="Z555" i="1"/>
  <c r="Z524" i="2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633" i="5" s="1"/>
  <c r="AE661" i="5" s="1"/>
  <c r="AE105" i="44" s="1"/>
  <c r="AE576" i="5"/>
  <c r="P634" i="5"/>
  <c r="P633" i="5" s="1"/>
  <c r="P661" i="5" s="1"/>
  <c r="P105" i="44" s="1"/>
  <c r="P576" i="5"/>
  <c r="U458" i="5"/>
  <c r="U457" i="5" s="1"/>
  <c r="U7" i="5"/>
  <c r="K67" i="2"/>
  <c r="D464" i="2"/>
  <c r="D463" i="2" s="1"/>
  <c r="D602" i="2" s="1"/>
  <c r="D67" i="2"/>
  <c r="U464" i="2"/>
  <c r="U463" i="2" s="1"/>
  <c r="U602" i="2" s="1"/>
  <c r="U67" i="2"/>
  <c r="AC299" i="2"/>
  <c r="M625" i="5"/>
  <c r="M624" i="5" s="1"/>
  <c r="M660" i="5" s="1"/>
  <c r="M85" i="44" s="1"/>
  <c r="M555" i="5"/>
  <c r="H625" i="1"/>
  <c r="H624" i="1" s="1"/>
  <c r="H660" i="1" s="1"/>
  <c r="H86" i="44" s="1"/>
  <c r="H555" i="1"/>
  <c r="F297" i="1"/>
  <c r="N463" i="2"/>
  <c r="N602" i="2" s="1"/>
  <c r="AD625" i="5"/>
  <c r="AD297" i="1"/>
  <c r="AC297" i="5"/>
  <c r="AD524" i="2"/>
  <c r="Z457" i="2"/>
  <c r="E7" i="2"/>
  <c r="AD464" i="3"/>
  <c r="AD67" i="3"/>
  <c r="V67" i="3"/>
  <c r="Q7" i="2"/>
  <c r="Q5" i="2" s="1"/>
  <c r="G257" i="1"/>
  <c r="G191" i="1" s="1"/>
  <c r="AE463" i="2"/>
  <c r="AE602" i="2" s="1"/>
  <c r="Z541" i="1"/>
  <c r="Z617" i="1" s="1"/>
  <c r="V7" i="2"/>
  <c r="V458" i="2"/>
  <c r="V457" i="2" s="1"/>
  <c r="G457" i="2"/>
  <c r="Y191" i="5"/>
  <c r="F257" i="1"/>
  <c r="P614" i="5"/>
  <c r="F191" i="5"/>
  <c r="L257" i="1"/>
  <c r="L191" i="1" s="1"/>
  <c r="AB605" i="2"/>
  <c r="AB604" i="2" s="1"/>
  <c r="AB658" i="2" s="1"/>
  <c r="AB44" i="44" s="1"/>
  <c r="AB471" i="2"/>
  <c r="O658" i="39"/>
  <c r="O599" i="39"/>
  <c r="O597" i="39" s="1"/>
  <c r="T606" i="5"/>
  <c r="T604" i="5" s="1"/>
  <c r="T658" i="5" s="1"/>
  <c r="T45" i="44" s="1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X634" i="5"/>
  <c r="X633" i="5" s="1"/>
  <c r="X661" i="5" s="1"/>
  <c r="X105" i="44" s="1"/>
  <c r="X576" i="5"/>
  <c r="F634" i="5"/>
  <c r="F633" i="5" s="1"/>
  <c r="F661" i="5" s="1"/>
  <c r="F105" i="44" s="1"/>
  <c r="F576" i="5"/>
  <c r="AE464" i="5"/>
  <c r="AE463" i="5" s="1"/>
  <c r="AE602" i="5" s="1"/>
  <c r="AE67" i="5"/>
  <c r="S464" i="5"/>
  <c r="S463" i="5" s="1"/>
  <c r="S602" i="5" s="1"/>
  <c r="S67" i="5"/>
  <c r="S5" i="5" s="1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T557" i="2"/>
  <c r="T556" i="2" s="1"/>
  <c r="AD464" i="2"/>
  <c r="AD463" i="2" s="1"/>
  <c r="AD602" i="2" s="1"/>
  <c r="AD67" i="2"/>
  <c r="Y625" i="1"/>
  <c r="Y624" i="1" s="1"/>
  <c r="Y660" i="1" s="1"/>
  <c r="Y86" i="44" s="1"/>
  <c r="Y555" i="1"/>
  <c r="W625" i="1"/>
  <c r="W624" i="1" s="1"/>
  <c r="W660" i="1" s="1"/>
  <c r="W86" i="44" s="1"/>
  <c r="W555" i="1"/>
  <c r="X7" i="2"/>
  <c r="X458" i="2"/>
  <c r="X457" i="2" s="1"/>
  <c r="L625" i="5"/>
  <c r="AA464" i="3"/>
  <c r="AA67" i="3"/>
  <c r="N297" i="5"/>
  <c r="L191" i="5"/>
  <c r="M457" i="2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576" i="5"/>
  <c r="L634" i="5"/>
  <c r="L633" i="5" s="1"/>
  <c r="L661" i="5" s="1"/>
  <c r="L105" i="44" s="1"/>
  <c r="C463" i="5"/>
  <c r="C602" i="5" s="1"/>
  <c r="M457" i="5"/>
  <c r="K297" i="1"/>
  <c r="W6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AC471" i="39"/>
  <c r="AC455" i="39" s="1"/>
  <c r="AC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H604" i="39"/>
  <c r="L606" i="1"/>
  <c r="L604" i="1" s="1"/>
  <c r="L658" i="1" s="1"/>
  <c r="L46" i="44" s="1"/>
  <c r="L471" i="1"/>
  <c r="N634" i="5"/>
  <c r="N576" i="5"/>
  <c r="D634" i="5"/>
  <c r="D633" i="5" s="1"/>
  <c r="D661" i="5" s="1"/>
  <c r="D105" i="44" s="1"/>
  <c r="D576" i="5"/>
  <c r="U464" i="5"/>
  <c r="U463" i="5" s="1"/>
  <c r="U602" i="5" s="1"/>
  <c r="U67" i="5"/>
  <c r="J7" i="5"/>
  <c r="L464" i="5"/>
  <c r="L463" i="5" s="1"/>
  <c r="L602" i="5" s="1"/>
  <c r="L67" i="5"/>
  <c r="L5" i="5" s="1"/>
  <c r="E463" i="2"/>
  <c r="E602" i="2" s="1"/>
  <c r="R614" i="5"/>
  <c r="R613" i="5" s="1"/>
  <c r="R659" i="5" s="1"/>
  <c r="R65" i="44" s="1"/>
  <c r="J625" i="5"/>
  <c r="J624" i="5" s="1"/>
  <c r="J660" i="5" s="1"/>
  <c r="J85" i="44" s="1"/>
  <c r="J555" i="5"/>
  <c r="AC297" i="1"/>
  <c r="L67" i="2"/>
  <c r="E457" i="5"/>
  <c r="U457" i="2"/>
  <c r="K524" i="2"/>
  <c r="Z613" i="2"/>
  <c r="Z659" i="2" s="1"/>
  <c r="Z64" i="44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Q606" i="5"/>
  <c r="Q604" i="5" s="1"/>
  <c r="Q658" i="5" s="1"/>
  <c r="Q45" i="44" s="1"/>
  <c r="Q471" i="5"/>
  <c r="AE609" i="41"/>
  <c r="AE604" i="41" s="1"/>
  <c r="AE471" i="41"/>
  <c r="AE455" i="41" s="1"/>
  <c r="AE453" i="41" s="1"/>
  <c r="I634" i="5"/>
  <c r="I633" i="5" s="1"/>
  <c r="I661" i="5" s="1"/>
  <c r="I105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K463" i="2"/>
  <c r="K602" i="2" s="1"/>
  <c r="O67" i="5"/>
  <c r="Z458" i="5"/>
  <c r="Z457" i="5" s="1"/>
  <c r="Z7" i="5"/>
  <c r="AA7" i="5"/>
  <c r="AA5" i="5" s="1"/>
  <c r="W299" i="2"/>
  <c r="F625" i="1"/>
  <c r="F624" i="1" s="1"/>
  <c r="F660" i="1" s="1"/>
  <c r="F86" i="44" s="1"/>
  <c r="F555" i="1"/>
  <c r="N7" i="2"/>
  <c r="N458" i="2"/>
  <c r="N457" i="2" s="1"/>
  <c r="AD625" i="1"/>
  <c r="AC625" i="5"/>
  <c r="AC624" i="5" s="1"/>
  <c r="AC660" i="5" s="1"/>
  <c r="AC85" i="44" s="1"/>
  <c r="AC555" i="5"/>
  <c r="AD613" i="2"/>
  <c r="AD659" i="2" s="1"/>
  <c r="AD64" i="44" s="1"/>
  <c r="Z7" i="2"/>
  <c r="Z5" i="2" s="1"/>
  <c r="AA625" i="5"/>
  <c r="AA624" i="5" s="1"/>
  <c r="AA660" i="5" s="1"/>
  <c r="AA85" i="44" s="1"/>
  <c r="X67" i="3"/>
  <c r="T464" i="3"/>
  <c r="T67" i="3"/>
  <c r="G541" i="1"/>
  <c r="G617" i="1" s="1"/>
  <c r="P7" i="5"/>
  <c r="P5" i="5" s="1"/>
  <c r="G7" i="2"/>
  <c r="F541" i="1"/>
  <c r="F617" i="1" s="1"/>
  <c r="Q614" i="5"/>
  <c r="L541" i="1"/>
  <c r="L617" i="1" s="1"/>
  <c r="U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576" i="5"/>
  <c r="O634" i="5"/>
  <c r="O633" i="5" s="1"/>
  <c r="O661" i="5" s="1"/>
  <c r="O105" i="44" s="1"/>
  <c r="O576" i="5"/>
  <c r="E634" i="5"/>
  <c r="E633" i="5" s="1"/>
  <c r="E661" i="5" s="1"/>
  <c r="E105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40"/>
  <c r="V599" i="40"/>
  <c r="V597" i="40" s="1"/>
  <c r="I658" i="40"/>
  <c r="I599" i="40"/>
  <c r="I597" i="40" s="1"/>
  <c r="L658" i="40"/>
  <c r="L599" i="40"/>
  <c r="L597" i="40" s="1"/>
  <c r="Q658" i="41"/>
  <c r="Q599" i="41"/>
  <c r="Q597" i="41" s="1"/>
  <c r="O658" i="41"/>
  <c r="O599" i="41"/>
  <c r="O597" i="41" s="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C458" i="5"/>
  <c r="C457" i="5" s="1"/>
  <c r="C7" i="5"/>
  <c r="AC464" i="2"/>
  <c r="AC463" i="2" s="1"/>
  <c r="AC602" i="2" s="1"/>
  <c r="AC67" i="2"/>
  <c r="S625" i="5"/>
  <c r="S624" i="5" s="1"/>
  <c r="S660" i="5" s="1"/>
  <c r="S85" i="44" s="1"/>
  <c r="O625" i="1"/>
  <c r="O624" i="1" s="1"/>
  <c r="O660" i="1" s="1"/>
  <c r="O86" i="44" s="1"/>
  <c r="O555" i="1"/>
  <c r="T625" i="5"/>
  <c r="AB464" i="5"/>
  <c r="AB463" i="5" s="1"/>
  <c r="AB602" i="5" s="1"/>
  <c r="AB67" i="5"/>
  <c r="AC464" i="5"/>
  <c r="AC463" i="5" s="1"/>
  <c r="AC602" i="5" s="1"/>
  <c r="AC67" i="5"/>
  <c r="O7" i="2"/>
  <c r="O458" i="2"/>
  <c r="O457" i="2" s="1"/>
  <c r="U625" i="5"/>
  <c r="U624" i="5" s="1"/>
  <c r="U660" i="5" s="1"/>
  <c r="U85" i="44" s="1"/>
  <c r="U555" i="5"/>
  <c r="Z297" i="5"/>
  <c r="T614" i="5"/>
  <c r="V625" i="5"/>
  <c r="N625" i="5"/>
  <c r="R625" i="5"/>
  <c r="R624" i="5" s="1"/>
  <c r="R660" i="5" s="1"/>
  <c r="R85" i="44" s="1"/>
  <c r="R555" i="5"/>
  <c r="D625" i="1"/>
  <c r="D624" i="1" s="1"/>
  <c r="D660" i="1" s="1"/>
  <c r="D86" i="44" s="1"/>
  <c r="D555" i="1"/>
  <c r="AB625" i="1"/>
  <c r="AB624" i="1" s="1"/>
  <c r="AB660" i="1" s="1"/>
  <c r="AB86" i="44" s="1"/>
  <c r="AB555" i="1"/>
  <c r="L625" i="1"/>
  <c r="L624" i="1" s="1"/>
  <c r="L660" i="1" s="1"/>
  <c r="L86" i="44" s="1"/>
  <c r="L555" i="1"/>
  <c r="M7" i="2"/>
  <c r="E605" i="2"/>
  <c r="E604" i="2" s="1"/>
  <c r="E658" i="2" s="1"/>
  <c r="E44" i="44" s="1"/>
  <c r="E471" i="2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576" i="5"/>
  <c r="H634" i="5"/>
  <c r="H633" i="5" s="1"/>
  <c r="H661" i="5" s="1"/>
  <c r="H105" i="44" s="1"/>
  <c r="H576" i="5"/>
  <c r="I471" i="2"/>
  <c r="Y471" i="2"/>
  <c r="AE471" i="1"/>
  <c r="H7" i="5"/>
  <c r="H5" i="5" s="1"/>
  <c r="G7" i="5"/>
  <c r="G5" i="5" s="1"/>
  <c r="K625" i="1"/>
  <c r="K624" i="1" s="1"/>
  <c r="K660" i="1" s="1"/>
  <c r="K86" i="44" s="1"/>
  <c r="K555" i="1"/>
  <c r="W463" i="5"/>
  <c r="W602" i="5" s="1"/>
  <c r="W625" i="5"/>
  <c r="T457" i="2"/>
  <c r="F605" i="3"/>
  <c r="W605" i="3"/>
  <c r="AA605" i="3"/>
  <c r="W471" i="39"/>
  <c r="W455" i="39" s="1"/>
  <c r="W453" i="39" s="1"/>
  <c r="AE471" i="39"/>
  <c r="AE455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AA609" i="41"/>
  <c r="AA604" i="41" s="1"/>
  <c r="AA471" i="41"/>
  <c r="AA455" i="41" s="1"/>
  <c r="AA453" i="41" s="1"/>
  <c r="W634" i="5"/>
  <c r="W633" i="5" s="1"/>
  <c r="W661" i="5" s="1"/>
  <c r="W105" i="44" s="1"/>
  <c r="W576" i="5"/>
  <c r="S634" i="3"/>
  <c r="M605" i="2"/>
  <c r="M604" i="2" s="1"/>
  <c r="M658" i="2" s="1"/>
  <c r="M44" i="44" s="1"/>
  <c r="M471" i="2"/>
  <c r="AC604" i="39"/>
  <c r="AA604" i="40"/>
  <c r="W604" i="40"/>
  <c r="U604" i="40"/>
  <c r="Z604" i="41"/>
  <c r="M604" i="41"/>
  <c r="R604" i="41"/>
  <c r="C471" i="39"/>
  <c r="C455" i="39" s="1"/>
  <c r="C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R297" i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P297" i="5"/>
  <c r="Q464" i="5"/>
  <c r="Q463" i="5" s="1"/>
  <c r="Q602" i="5" s="1"/>
  <c r="Q67" i="5"/>
  <c r="U7" i="2"/>
  <c r="K613" i="2"/>
  <c r="K659" i="2" s="1"/>
  <c r="K64" i="44" s="1"/>
  <c r="AC67" i="3"/>
  <c r="Q605" i="3"/>
  <c r="S605" i="3"/>
  <c r="P606" i="5"/>
  <c r="P604" i="5" s="1"/>
  <c r="P658" i="5" s="1"/>
  <c r="P45" i="44" s="1"/>
  <c r="P471" i="5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576" i="5"/>
  <c r="J634" i="5"/>
  <c r="J633" i="5" s="1"/>
  <c r="J661" i="5" s="1"/>
  <c r="J105" i="44" s="1"/>
  <c r="J576" i="5"/>
  <c r="P67" i="1"/>
  <c r="P299" i="2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H464" i="2"/>
  <c r="H463" i="2" s="1"/>
  <c r="H602" i="2" s="1"/>
  <c r="H67" i="2"/>
  <c r="AA457" i="5"/>
  <c r="C297" i="1"/>
  <c r="AD7" i="2"/>
  <c r="AD458" i="2"/>
  <c r="AD457" i="2" s="1"/>
  <c r="E464" i="5"/>
  <c r="E463" i="5" s="1"/>
  <c r="E602" i="5" s="1"/>
  <c r="E67" i="5"/>
  <c r="X297" i="1"/>
  <c r="T524" i="2"/>
  <c r="F464" i="3"/>
  <c r="F67" i="3"/>
  <c r="P457" i="5"/>
  <c r="E524" i="2"/>
  <c r="Y524" i="2"/>
  <c r="J457" i="2"/>
  <c r="X257" i="1"/>
  <c r="J191" i="5"/>
  <c r="I605" i="3"/>
  <c r="L605" i="2"/>
  <c r="L604" i="2" s="1"/>
  <c r="L658" i="2" s="1"/>
  <c r="L44" i="44" s="1"/>
  <c r="L471" i="2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V625" i="1"/>
  <c r="V624" i="1" s="1"/>
  <c r="V660" i="1" s="1"/>
  <c r="V86" i="44" s="1"/>
  <c r="V555" i="1"/>
  <c r="P7" i="2"/>
  <c r="P458" i="2"/>
  <c r="P457" i="2" s="1"/>
  <c r="AB297" i="5"/>
  <c r="G625" i="5"/>
  <c r="G624" i="5" s="1"/>
  <c r="G660" i="5" s="1"/>
  <c r="G85" i="44" s="1"/>
  <c r="G555" i="5"/>
  <c r="Z625" i="5"/>
  <c r="Z555" i="5"/>
  <c r="D7" i="2"/>
  <c r="D458" i="2"/>
  <c r="D457" i="2" s="1"/>
  <c r="AC524" i="5"/>
  <c r="L464" i="3"/>
  <c r="L67" i="3"/>
  <c r="R464" i="3"/>
  <c r="R67" i="3"/>
  <c r="AE297" i="5"/>
  <c r="F34" i="67" s="1"/>
  <c r="Q464" i="3"/>
  <c r="Q6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576" i="5"/>
  <c r="G457" i="5"/>
  <c r="O191" i="5"/>
  <c r="D625" i="5"/>
  <c r="D624" i="5" s="1"/>
  <c r="D660" i="5" s="1"/>
  <c r="D85" i="44" s="1"/>
  <c r="D555" i="5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Y471" i="39"/>
  <c r="Y455" i="39" s="1"/>
  <c r="Y453" i="39" s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T471" i="41"/>
  <c r="T455" i="41" s="1"/>
  <c r="T453" i="41" s="1"/>
  <c r="F606" i="5"/>
  <c r="F604" i="5" s="1"/>
  <c r="F658" i="5" s="1"/>
  <c r="F45" i="44" s="1"/>
  <c r="F471" i="5"/>
  <c r="D604" i="39"/>
  <c r="C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576" i="5"/>
  <c r="R634" i="5"/>
  <c r="R633" i="5" s="1"/>
  <c r="R661" i="5" s="1"/>
  <c r="R105" i="44" s="1"/>
  <c r="R576" i="5"/>
  <c r="O463" i="2"/>
  <c r="O602" i="2" s="1"/>
  <c r="AD7" i="5"/>
  <c r="AA67" i="1"/>
  <c r="K7" i="2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E297" i="1"/>
  <c r="H297" i="5"/>
  <c r="J625" i="1"/>
  <c r="J624" i="1" s="1"/>
  <c r="J660" i="1" s="1"/>
  <c r="J86" i="44" s="1"/>
  <c r="J555" i="1"/>
  <c r="U297" i="1"/>
  <c r="T297" i="1"/>
  <c r="K297" i="5"/>
  <c r="AA297" i="1"/>
  <c r="P625" i="5"/>
  <c r="P624" i="5" s="1"/>
  <c r="P660" i="5" s="1"/>
  <c r="P85" i="44" s="1"/>
  <c r="P555" i="5"/>
  <c r="L524" i="2"/>
  <c r="Z297" i="1"/>
  <c r="P615" i="1"/>
  <c r="O625" i="5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576" i="5"/>
  <c r="K606" i="5"/>
  <c r="K604" i="5" s="1"/>
  <c r="K658" i="5" s="1"/>
  <c r="K45" i="44" s="1"/>
  <c r="K471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M463" i="2"/>
  <c r="M602" i="2" s="1"/>
  <c r="M297" i="5"/>
  <c r="N625" i="1"/>
  <c r="N624" i="1" s="1"/>
  <c r="N660" i="1" s="1"/>
  <c r="N86" i="44" s="1"/>
  <c r="N555" i="1"/>
  <c r="R458" i="5"/>
  <c r="R457" i="5" s="1"/>
  <c r="R7" i="5"/>
  <c r="H297" i="1"/>
  <c r="K464" i="5"/>
  <c r="K463" i="5" s="1"/>
  <c r="K602" i="5" s="1"/>
  <c r="K67" i="5"/>
  <c r="N67" i="2"/>
  <c r="C625" i="1"/>
  <c r="C624" i="1" s="1"/>
  <c r="C660" i="1" s="1"/>
  <c r="C86" i="44" s="1"/>
  <c r="C555" i="1"/>
  <c r="I625" i="5"/>
  <c r="I624" i="5" s="1"/>
  <c r="I660" i="5" s="1"/>
  <c r="I85" i="44" s="1"/>
  <c r="I555" i="5"/>
  <c r="E457" i="2"/>
  <c r="T613" i="2"/>
  <c r="T659" i="2" s="1"/>
  <c r="T64" i="44" s="1"/>
  <c r="T464" i="2"/>
  <c r="T463" i="2" s="1"/>
  <c r="T602" i="2" s="1"/>
  <c r="T67" i="2"/>
  <c r="AB464" i="3"/>
  <c r="AB67" i="3"/>
  <c r="P464" i="3"/>
  <c r="P67" i="3"/>
  <c r="Q457" i="2"/>
  <c r="M614" i="5"/>
  <c r="E613" i="2"/>
  <c r="E659" i="2" s="1"/>
  <c r="E64" i="44" s="1"/>
  <c r="Y613" i="2"/>
  <c r="Y659" i="2" s="1"/>
  <c r="Y64" i="44" s="1"/>
  <c r="J7" i="2"/>
  <c r="X541" i="1"/>
  <c r="X617" i="1" s="1"/>
  <c r="J614" i="5"/>
  <c r="P191" i="5"/>
  <c r="AC568" i="3" l="1"/>
  <c r="AC629" i="3" s="1"/>
  <c r="AE299" i="2"/>
  <c r="K28" i="67"/>
  <c r="N299" i="2"/>
  <c r="N557" i="2" s="1"/>
  <c r="N556" i="2" s="1"/>
  <c r="X555" i="1"/>
  <c r="AD624" i="1"/>
  <c r="AD660" i="1" s="1"/>
  <c r="AD86" i="44" s="1"/>
  <c r="E299" i="2"/>
  <c r="E557" i="2" s="1"/>
  <c r="E556" i="2" s="1"/>
  <c r="U297" i="5"/>
  <c r="F299" i="2"/>
  <c r="F557" i="2" s="1"/>
  <c r="F556" i="2" s="1"/>
  <c r="AD555" i="1"/>
  <c r="AC191" i="5"/>
  <c r="N627" i="5"/>
  <c r="N624" i="5" s="1"/>
  <c r="N555" i="5"/>
  <c r="L524" i="5"/>
  <c r="G604" i="5"/>
  <c r="G658" i="5" s="1"/>
  <c r="G45" i="44" s="1"/>
  <c r="AB524" i="2"/>
  <c r="K28" i="69"/>
  <c r="K19" i="67"/>
  <c r="D5" i="2"/>
  <c r="AC524" i="2"/>
  <c r="D299" i="2"/>
  <c r="X191" i="5"/>
  <c r="AD191" i="5"/>
  <c r="S122" i="3"/>
  <c r="U257" i="1"/>
  <c r="AE624" i="1"/>
  <c r="AE660" i="1" s="1"/>
  <c r="AE86" i="44" s="1"/>
  <c r="H600" i="5"/>
  <c r="N122" i="3"/>
  <c r="W297" i="5"/>
  <c r="L299" i="2"/>
  <c r="S478" i="3"/>
  <c r="S606" i="3" s="1"/>
  <c r="AB543" i="1"/>
  <c r="AB541" i="1" s="1"/>
  <c r="K191" i="5"/>
  <c r="D133" i="72"/>
  <c r="D57" i="71" s="1"/>
  <c r="C57" i="71"/>
  <c r="D233" i="72"/>
  <c r="D244" i="71" s="1"/>
  <c r="C244" i="71"/>
  <c r="C246" i="71"/>
  <c r="D235" i="72"/>
  <c r="D246" i="71" s="1"/>
  <c r="D227" i="72"/>
  <c r="D239" i="71" s="1"/>
  <c r="C239" i="71"/>
  <c r="D238" i="72"/>
  <c r="D14" i="71" s="1"/>
  <c r="C14" i="71"/>
  <c r="D94" i="72"/>
  <c r="D152" i="71" s="1"/>
  <c r="C152" i="71"/>
  <c r="D118" i="72"/>
  <c r="D54" i="71" s="1"/>
  <c r="C54" i="71"/>
  <c r="D116" i="72"/>
  <c r="D34" i="71" s="1"/>
  <c r="C34" i="71"/>
  <c r="D230" i="72"/>
  <c r="D241" i="71" s="1"/>
  <c r="C241" i="71"/>
  <c r="D117" i="72"/>
  <c r="D49" i="71" s="1"/>
  <c r="C49" i="71"/>
  <c r="D96" i="72"/>
  <c r="D154" i="71" s="1"/>
  <c r="C154" i="71"/>
  <c r="D232" i="72"/>
  <c r="D243" i="71" s="1"/>
  <c r="C243" i="71"/>
  <c r="D206" i="72"/>
  <c r="D220" i="71" s="1"/>
  <c r="C220" i="71"/>
  <c r="D165" i="72"/>
  <c r="D190" i="71" s="1"/>
  <c r="C190" i="71"/>
  <c r="AE564" i="3"/>
  <c r="AE562" i="3" s="1"/>
  <c r="AE627" i="3" s="1"/>
  <c r="C229" i="72"/>
  <c r="D215" i="72"/>
  <c r="D228" i="71" s="1"/>
  <c r="C228" i="71"/>
  <c r="AE528" i="3"/>
  <c r="C135" i="72"/>
  <c r="D234" i="72"/>
  <c r="D245" i="71" s="1"/>
  <c r="C245" i="71"/>
  <c r="D134" i="72"/>
  <c r="D40" i="71" s="1"/>
  <c r="C40" i="71"/>
  <c r="D226" i="72"/>
  <c r="D238" i="71" s="1"/>
  <c r="C238" i="71"/>
  <c r="D145" i="72"/>
  <c r="D64" i="71" s="1"/>
  <c r="C64" i="71"/>
  <c r="AE358" i="3"/>
  <c r="C214" i="72"/>
  <c r="D207" i="72"/>
  <c r="D6" i="71" s="1"/>
  <c r="C6" i="71"/>
  <c r="D188" i="72"/>
  <c r="D75" i="71" s="1"/>
  <c r="C75" i="71"/>
  <c r="D144" i="72"/>
  <c r="D69" i="71" s="1"/>
  <c r="C69" i="71"/>
  <c r="C206" i="71"/>
  <c r="D189" i="72"/>
  <c r="D206" i="71" s="1"/>
  <c r="AE533" i="3"/>
  <c r="C146" i="72"/>
  <c r="C153" i="71"/>
  <c r="D95" i="72"/>
  <c r="D153" i="71" s="1"/>
  <c r="C165" i="71"/>
  <c r="D119" i="72"/>
  <c r="D165" i="71" s="1"/>
  <c r="D115" i="72"/>
  <c r="D38" i="71" s="1"/>
  <c r="C38" i="71"/>
  <c r="D231" i="72"/>
  <c r="D242" i="71" s="1"/>
  <c r="C242" i="71"/>
  <c r="C25" i="71"/>
  <c r="D205" i="72"/>
  <c r="D25" i="71" s="1"/>
  <c r="D78" i="72"/>
  <c r="D136" i="71" s="1"/>
  <c r="C136" i="71"/>
  <c r="D236" i="72"/>
  <c r="D247" i="71" s="1"/>
  <c r="C247" i="71"/>
  <c r="D228" i="72"/>
  <c r="D78" i="71" s="1"/>
  <c r="C78" i="71"/>
  <c r="O30" i="68"/>
  <c r="V460" i="3"/>
  <c r="O460" i="3"/>
  <c r="E460" i="3"/>
  <c r="Q460" i="3"/>
  <c r="AA460" i="3"/>
  <c r="S460" i="3"/>
  <c r="G460" i="3"/>
  <c r="X460" i="3"/>
  <c r="R460" i="3"/>
  <c r="P460" i="3"/>
  <c r="Z460" i="3"/>
  <c r="K577" i="3"/>
  <c r="K634" i="3" s="1"/>
  <c r="C460" i="3"/>
  <c r="F460" i="3"/>
  <c r="T460" i="3"/>
  <c r="L460" i="3"/>
  <c r="Y460" i="3"/>
  <c r="W4" i="65"/>
  <c r="Q297" i="5"/>
  <c r="D4" i="65"/>
  <c r="R524" i="5"/>
  <c r="Z614" i="5"/>
  <c r="Z524" i="5"/>
  <c r="C524" i="5"/>
  <c r="Z257" i="1"/>
  <c r="Z191" i="1" s="1"/>
  <c r="X624" i="1"/>
  <c r="X660" i="1" s="1"/>
  <c r="X86" i="44" s="1"/>
  <c r="K5" i="2"/>
  <c r="D471" i="39"/>
  <c r="D455" i="39" s="1"/>
  <c r="D453" i="39" s="1"/>
  <c r="Q524" i="5"/>
  <c r="T471" i="39"/>
  <c r="T455" i="39" s="1"/>
  <c r="T453" i="39" s="1"/>
  <c r="T471" i="5"/>
  <c r="V5" i="2"/>
  <c r="S613" i="5"/>
  <c r="S659" i="5" s="1"/>
  <c r="S65" i="44" s="1"/>
  <c r="AE471" i="5"/>
  <c r="H568" i="3"/>
  <c r="H629" i="3" s="1"/>
  <c r="J524" i="2"/>
  <c r="AA191" i="5"/>
  <c r="AA4" i="5" s="1"/>
  <c r="AE5" i="2"/>
  <c r="N257" i="1"/>
  <c r="N191" i="1" s="1"/>
  <c r="V471" i="39"/>
  <c r="V455" i="39" s="1"/>
  <c r="V453" i="39" s="1"/>
  <c r="U555" i="1"/>
  <c r="AE604" i="5"/>
  <c r="AE658" i="5" s="1"/>
  <c r="AE45" i="44" s="1"/>
  <c r="L599" i="41"/>
  <c r="L597" i="41" s="1"/>
  <c r="H407" i="3"/>
  <c r="AB299" i="2"/>
  <c r="AB557" i="2" s="1"/>
  <c r="AB556" i="2" s="1"/>
  <c r="C5" i="5"/>
  <c r="AA555" i="5"/>
  <c r="U624" i="1"/>
  <c r="U660" i="1" s="1"/>
  <c r="U86" i="44" s="1"/>
  <c r="Y30" i="68"/>
  <c r="W191" i="1"/>
  <c r="F5" i="2"/>
  <c r="Y299" i="2"/>
  <c r="T30" i="68"/>
  <c r="G299" i="2"/>
  <c r="U25" i="70"/>
  <c r="U25" i="68"/>
  <c r="Z25" i="70"/>
  <c r="Z25" i="68"/>
  <c r="AF28" i="70"/>
  <c r="AF28" i="68"/>
  <c r="E580" i="3"/>
  <c r="E637" i="3" s="1"/>
  <c r="F28" i="70"/>
  <c r="F28" i="68"/>
  <c r="AA25" i="70"/>
  <c r="AA25" i="68"/>
  <c r="R25" i="70"/>
  <c r="R25" i="68"/>
  <c r="AD25" i="70"/>
  <c r="AD25" i="68"/>
  <c r="V577" i="3"/>
  <c r="V634" i="3" s="1"/>
  <c r="W25" i="70"/>
  <c r="W25" i="68"/>
  <c r="H25" i="70"/>
  <c r="H25" i="68"/>
  <c r="AD580" i="3"/>
  <c r="AD637" i="3" s="1"/>
  <c r="AE28" i="70"/>
  <c r="AE28" i="68"/>
  <c r="AC269" i="3"/>
  <c r="AC543" i="3" s="1"/>
  <c r="AE111" i="39"/>
  <c r="AE4" i="39" s="1"/>
  <c r="AE453" i="39" s="1"/>
  <c r="H31" i="67"/>
  <c r="K31" i="67" s="1"/>
  <c r="K17" i="67"/>
  <c r="M580" i="3"/>
  <c r="M637" i="3" s="1"/>
  <c r="N28" i="70"/>
  <c r="N28" i="68"/>
  <c r="J25" i="70"/>
  <c r="J25" i="68"/>
  <c r="V25" i="70"/>
  <c r="V25" i="68"/>
  <c r="AC25" i="70"/>
  <c r="AC25" i="68"/>
  <c r="K25" i="70"/>
  <c r="K25" i="68"/>
  <c r="V580" i="3"/>
  <c r="V637" i="3" s="1"/>
  <c r="W28" i="70"/>
  <c r="W28" i="68"/>
  <c r="Y580" i="3"/>
  <c r="Y637" i="3" s="1"/>
  <c r="Z28" i="70"/>
  <c r="Z28" i="68"/>
  <c r="F577" i="3"/>
  <c r="F634" i="3" s="1"/>
  <c r="G25" i="70"/>
  <c r="G25" i="68"/>
  <c r="Q25" i="70"/>
  <c r="Q25" i="68"/>
  <c r="W577" i="3"/>
  <c r="W634" i="3" s="1"/>
  <c r="X25" i="70"/>
  <c r="X25" i="68"/>
  <c r="H580" i="3"/>
  <c r="H637" i="3" s="1"/>
  <c r="I28" i="70"/>
  <c r="I28" i="68"/>
  <c r="C577" i="3"/>
  <c r="C634" i="3" s="1"/>
  <c r="D25" i="70"/>
  <c r="D25" i="68"/>
  <c r="X580" i="3"/>
  <c r="X637" i="3" s="1"/>
  <c r="Y28" i="70"/>
  <c r="Y28" i="68"/>
  <c r="S580" i="3"/>
  <c r="S637" i="3" s="1"/>
  <c r="T28" i="70"/>
  <c r="T28" i="68"/>
  <c r="C299" i="2"/>
  <c r="C298" i="2" s="1"/>
  <c r="C297" i="2" s="1"/>
  <c r="E25" i="70"/>
  <c r="E25" i="68"/>
  <c r="AB580" i="3"/>
  <c r="AB637" i="3" s="1"/>
  <c r="AC28" i="70"/>
  <c r="AC28" i="68"/>
  <c r="S25" i="70"/>
  <c r="S25" i="68"/>
  <c r="O28" i="70"/>
  <c r="O28" i="68"/>
  <c r="AE4" i="65"/>
  <c r="E32" i="67"/>
  <c r="E5" i="67" s="1"/>
  <c r="U580" i="3"/>
  <c r="U637" i="3" s="1"/>
  <c r="V28" i="70"/>
  <c r="V28" i="68"/>
  <c r="T580" i="3"/>
  <c r="T637" i="3" s="1"/>
  <c r="U28" i="70"/>
  <c r="U28" i="68"/>
  <c r="N25" i="70"/>
  <c r="N25" i="68"/>
  <c r="I580" i="3"/>
  <c r="I637" i="3" s="1"/>
  <c r="J28" i="70"/>
  <c r="J28" i="68"/>
  <c r="AE577" i="3"/>
  <c r="AE634" i="3" s="1"/>
  <c r="AF25" i="70"/>
  <c r="AF25" i="68"/>
  <c r="AA577" i="3"/>
  <c r="AA634" i="3" s="1"/>
  <c r="AB25" i="70"/>
  <c r="AB25" i="68"/>
  <c r="P580" i="3"/>
  <c r="P637" i="3" s="1"/>
  <c r="Q28" i="70"/>
  <c r="Q28" i="68"/>
  <c r="R580" i="3"/>
  <c r="R637" i="3" s="1"/>
  <c r="S28" i="70"/>
  <c r="S28" i="68"/>
  <c r="H577" i="3"/>
  <c r="H634" i="3" s="1"/>
  <c r="I25" i="70"/>
  <c r="I25" i="68"/>
  <c r="K580" i="3"/>
  <c r="K637" i="3" s="1"/>
  <c r="L28" i="70"/>
  <c r="L28" i="68"/>
  <c r="AC580" i="3"/>
  <c r="AC637" i="3" s="1"/>
  <c r="AD28" i="70"/>
  <c r="AD28" i="68"/>
  <c r="L580" i="3"/>
  <c r="L637" i="3" s="1"/>
  <c r="M28" i="70"/>
  <c r="M28" i="68"/>
  <c r="F25" i="70"/>
  <c r="F25" i="68"/>
  <c r="Q580" i="3"/>
  <c r="Q637" i="3" s="1"/>
  <c r="R28" i="70"/>
  <c r="R28" i="68"/>
  <c r="M25" i="70"/>
  <c r="M25" i="68"/>
  <c r="D580" i="3"/>
  <c r="D637" i="3" s="1"/>
  <c r="E28" i="70"/>
  <c r="E28" i="68"/>
  <c r="X565" i="3"/>
  <c r="X628" i="3" s="1"/>
  <c r="G28" i="70"/>
  <c r="G28" i="68"/>
  <c r="N577" i="3"/>
  <c r="N634" i="3" s="1"/>
  <c r="O25" i="70"/>
  <c r="O25" i="68"/>
  <c r="X577" i="3"/>
  <c r="X634" i="3" s="1"/>
  <c r="Y25" i="70"/>
  <c r="Y25" i="68"/>
  <c r="S299" i="2"/>
  <c r="S557" i="2" s="1"/>
  <c r="S556" i="2" s="1"/>
  <c r="J580" i="3"/>
  <c r="J637" i="3" s="1"/>
  <c r="K28" i="70"/>
  <c r="K28" i="68"/>
  <c r="W580" i="3"/>
  <c r="W637" i="3" s="1"/>
  <c r="X28" i="70"/>
  <c r="X28" i="68"/>
  <c r="K17" i="69"/>
  <c r="F600" i="2"/>
  <c r="O634" i="3"/>
  <c r="N633" i="5"/>
  <c r="N661" i="5" s="1"/>
  <c r="N105" i="44" s="1"/>
  <c r="Q576" i="5"/>
  <c r="S415" i="3"/>
  <c r="T555" i="5"/>
  <c r="S555" i="5"/>
  <c r="T624" i="5"/>
  <c r="T660" i="5" s="1"/>
  <c r="T85" i="44" s="1"/>
  <c r="C624" i="5"/>
  <c r="C660" i="5" s="1"/>
  <c r="C85" i="44" s="1"/>
  <c r="C555" i="65"/>
  <c r="M555" i="65"/>
  <c r="M455" i="65" s="1"/>
  <c r="M453" i="65" s="1"/>
  <c r="S555" i="65"/>
  <c r="S455" i="65" s="1"/>
  <c r="S453" i="65" s="1"/>
  <c r="T298" i="2"/>
  <c r="T297" i="2" s="1"/>
  <c r="I556" i="2"/>
  <c r="I625" i="2" s="1"/>
  <c r="I624" i="2" s="1"/>
  <c r="I660" i="2" s="1"/>
  <c r="H298" i="2"/>
  <c r="H297" i="2" s="1"/>
  <c r="AA298" i="2"/>
  <c r="AA297" i="2" s="1"/>
  <c r="I298" i="2"/>
  <c r="I297" i="2" s="1"/>
  <c r="H557" i="2"/>
  <c r="H556" i="2" s="1"/>
  <c r="H625" i="2" s="1"/>
  <c r="H624" i="2" s="1"/>
  <c r="H660" i="2" s="1"/>
  <c r="N298" i="2"/>
  <c r="N297" i="2" s="1"/>
  <c r="R299" i="2"/>
  <c r="R557" i="2" s="1"/>
  <c r="R556" i="2" s="1"/>
  <c r="Y298" i="2"/>
  <c r="Y557" i="2"/>
  <c r="Y556" i="2" s="1"/>
  <c r="D349" i="3"/>
  <c r="AD299" i="2"/>
  <c r="AD557" i="2" s="1"/>
  <c r="AD556" i="2" s="1"/>
  <c r="AD625" i="2" s="1"/>
  <c r="AD624" i="2" s="1"/>
  <c r="AD660" i="2" s="1"/>
  <c r="K555" i="5"/>
  <c r="C555" i="5"/>
  <c r="Q555" i="5"/>
  <c r="O298" i="2"/>
  <c r="O297" i="2" s="1"/>
  <c r="K624" i="5"/>
  <c r="K660" i="5" s="1"/>
  <c r="K85" i="44" s="1"/>
  <c r="X557" i="2"/>
  <c r="X556" i="2" s="1"/>
  <c r="X625" i="2" s="1"/>
  <c r="X624" i="2" s="1"/>
  <c r="X660" i="2" s="1"/>
  <c r="X84" i="44" s="1"/>
  <c r="AE555" i="1"/>
  <c r="Q298" i="2"/>
  <c r="Q297" i="2" s="1"/>
  <c r="Q4" i="2" s="1"/>
  <c r="I555" i="65"/>
  <c r="I455" i="65" s="1"/>
  <c r="R555" i="65"/>
  <c r="R455" i="65" s="1"/>
  <c r="R453" i="65" s="1"/>
  <c r="AD407" i="3"/>
  <c r="Q349" i="3"/>
  <c r="Z624" i="5"/>
  <c r="Z660" i="5" s="1"/>
  <c r="Z85" i="44" s="1"/>
  <c r="K298" i="2"/>
  <c r="K297" i="2" s="1"/>
  <c r="J556" i="2"/>
  <c r="J625" i="2" s="1"/>
  <c r="J624" i="2" s="1"/>
  <c r="J660" i="2" s="1"/>
  <c r="M257" i="1"/>
  <c r="M191" i="1" s="1"/>
  <c r="AD269" i="3"/>
  <c r="AA257" i="1"/>
  <c r="AA191" i="1" s="1"/>
  <c r="U191" i="1"/>
  <c r="E257" i="1"/>
  <c r="AC613" i="1"/>
  <c r="AC659" i="1" s="1"/>
  <c r="AC66" i="44" s="1"/>
  <c r="R257" i="1"/>
  <c r="R191" i="1" s="1"/>
  <c r="I257" i="1"/>
  <c r="I191" i="1" s="1"/>
  <c r="V257" i="1"/>
  <c r="V191" i="1" s="1"/>
  <c r="AE257" i="1"/>
  <c r="C613" i="1"/>
  <c r="C659" i="1" s="1"/>
  <c r="C66" i="44" s="1"/>
  <c r="AC524" i="1"/>
  <c r="E191" i="1"/>
  <c r="D191" i="1"/>
  <c r="AC257" i="1"/>
  <c r="AC191" i="1" s="1"/>
  <c r="P269" i="3"/>
  <c r="P543" i="3" s="1"/>
  <c r="P541" i="3" s="1"/>
  <c r="P617" i="3" s="1"/>
  <c r="S257" i="1"/>
  <c r="S191" i="1" s="1"/>
  <c r="E269" i="3"/>
  <c r="E543" i="3" s="1"/>
  <c r="E541" i="3" s="1"/>
  <c r="E617" i="3" s="1"/>
  <c r="O257" i="1"/>
  <c r="O191" i="1" s="1"/>
  <c r="P613" i="1"/>
  <c r="P659" i="1" s="1"/>
  <c r="P66" i="44" s="1"/>
  <c r="P257" i="1"/>
  <c r="P191" i="1" s="1"/>
  <c r="Q257" i="1"/>
  <c r="Q191" i="1" s="1"/>
  <c r="AD613" i="1"/>
  <c r="AD659" i="1" s="1"/>
  <c r="AD66" i="44" s="1"/>
  <c r="AA541" i="1"/>
  <c r="D613" i="1"/>
  <c r="D659" i="1" s="1"/>
  <c r="D66" i="44" s="1"/>
  <c r="G613" i="1"/>
  <c r="G659" i="1" s="1"/>
  <c r="G66" i="44" s="1"/>
  <c r="F191" i="1"/>
  <c r="E524" i="1"/>
  <c r="K613" i="1"/>
  <c r="K659" i="1" s="1"/>
  <c r="K66" i="44" s="1"/>
  <c r="H191" i="1"/>
  <c r="S524" i="1"/>
  <c r="D524" i="1"/>
  <c r="AD191" i="1"/>
  <c r="E615" i="1"/>
  <c r="E613" i="1" s="1"/>
  <c r="E659" i="1" s="1"/>
  <c r="E66" i="44" s="1"/>
  <c r="M524" i="1"/>
  <c r="K524" i="1"/>
  <c r="AD524" i="1"/>
  <c r="N524" i="1"/>
  <c r="T524" i="5"/>
  <c r="P524" i="5"/>
  <c r="T613" i="5"/>
  <c r="T659" i="5" s="1"/>
  <c r="T65" i="44" s="1"/>
  <c r="P613" i="5"/>
  <c r="P659" i="5" s="1"/>
  <c r="P65" i="44" s="1"/>
  <c r="I524" i="5"/>
  <c r="I613" i="5"/>
  <c r="I659" i="5" s="1"/>
  <c r="I65" i="44" s="1"/>
  <c r="AB191" i="5"/>
  <c r="AC613" i="5"/>
  <c r="AC659" i="5" s="1"/>
  <c r="AC65" i="44" s="1"/>
  <c r="AC71" i="44" s="1"/>
  <c r="N613" i="5"/>
  <c r="N659" i="5" s="1"/>
  <c r="N65" i="44" s="1"/>
  <c r="R191" i="5"/>
  <c r="E613" i="5"/>
  <c r="E659" i="5" s="1"/>
  <c r="E65" i="44" s="1"/>
  <c r="C613" i="5"/>
  <c r="C659" i="5" s="1"/>
  <c r="C65" i="44" s="1"/>
  <c r="D524" i="5"/>
  <c r="O524" i="5"/>
  <c r="M191" i="5"/>
  <c r="G613" i="5"/>
  <c r="G659" i="5" s="1"/>
  <c r="G65" i="44" s="1"/>
  <c r="Z613" i="5"/>
  <c r="Z659" i="5" s="1"/>
  <c r="Z65" i="44" s="1"/>
  <c r="N191" i="5"/>
  <c r="D613" i="5"/>
  <c r="D659" i="5" s="1"/>
  <c r="D65" i="44" s="1"/>
  <c r="V613" i="5"/>
  <c r="V659" i="5" s="1"/>
  <c r="V65" i="44" s="1"/>
  <c r="I191" i="5"/>
  <c r="H613" i="5"/>
  <c r="H659" i="5" s="1"/>
  <c r="H65" i="44" s="1"/>
  <c r="O613" i="5"/>
  <c r="O659" i="5" s="1"/>
  <c r="O65" i="44" s="1"/>
  <c r="U191" i="5"/>
  <c r="W191" i="5"/>
  <c r="T191" i="5"/>
  <c r="G524" i="5"/>
  <c r="H524" i="5"/>
  <c r="H191" i="5"/>
  <c r="H4" i="5" s="1"/>
  <c r="N524" i="5"/>
  <c r="AB524" i="5"/>
  <c r="AB614" i="5"/>
  <c r="AB613" i="5" s="1"/>
  <c r="AB659" i="5" s="1"/>
  <c r="AB65" i="44" s="1"/>
  <c r="E524" i="5"/>
  <c r="D191" i="5"/>
  <c r="C4" i="5"/>
  <c r="U524" i="1"/>
  <c r="U615" i="1"/>
  <c r="U613" i="1" s="1"/>
  <c r="U659" i="1" s="1"/>
  <c r="U66" i="44" s="1"/>
  <c r="D301" i="3"/>
  <c r="D300" i="3" s="1"/>
  <c r="AD367" i="3"/>
  <c r="AD558" i="3" s="1"/>
  <c r="E383" i="3"/>
  <c r="D122" i="3"/>
  <c r="K349" i="3"/>
  <c r="AA269" i="3"/>
  <c r="AA543" i="3" s="1"/>
  <c r="H122" i="3"/>
  <c r="M562" i="3"/>
  <c r="M627" i="3" s="1"/>
  <c r="H559" i="3"/>
  <c r="H626" i="3" s="1"/>
  <c r="E559" i="3"/>
  <c r="E626" i="3" s="1"/>
  <c r="Q269" i="3"/>
  <c r="Q543" i="3" s="1"/>
  <c r="Q541" i="3" s="1"/>
  <c r="Q617" i="3" s="1"/>
  <c r="G269" i="3"/>
  <c r="G543" i="3" s="1"/>
  <c r="H478" i="3"/>
  <c r="H606" i="3" s="1"/>
  <c r="Q399" i="3"/>
  <c r="W269" i="3"/>
  <c r="W543" i="3" s="1"/>
  <c r="C453" i="41"/>
  <c r="V658" i="39"/>
  <c r="V599" i="39"/>
  <c r="V597" i="39" s="1"/>
  <c r="AD349" i="3"/>
  <c r="U301" i="3"/>
  <c r="U300" i="3" s="1"/>
  <c r="I391" i="3"/>
  <c r="N349" i="3"/>
  <c r="C269" i="3"/>
  <c r="C543" i="3" s="1"/>
  <c r="G565" i="3"/>
  <c r="G628" i="3" s="1"/>
  <c r="J615" i="5"/>
  <c r="J613" i="5" s="1"/>
  <c r="J659" i="5" s="1"/>
  <c r="J65" i="44" s="1"/>
  <c r="J524" i="5"/>
  <c r="AD614" i="5"/>
  <c r="AD613" i="5" s="1"/>
  <c r="AD659" i="5" s="1"/>
  <c r="AD65" i="44" s="1"/>
  <c r="AD524" i="5"/>
  <c r="S613" i="1"/>
  <c r="S659" i="1" s="1"/>
  <c r="S66" i="44" s="1"/>
  <c r="V269" i="3"/>
  <c r="V543" i="3" s="1"/>
  <c r="R524" i="2"/>
  <c r="W620" i="2"/>
  <c r="W613" i="2" s="1"/>
  <c r="W659" i="2" s="1"/>
  <c r="W64" i="44" s="1"/>
  <c r="W524" i="2"/>
  <c r="G524" i="1"/>
  <c r="F524" i="1"/>
  <c r="P524" i="1"/>
  <c r="V620" i="2"/>
  <c r="V613" i="2" s="1"/>
  <c r="V659" i="2" s="1"/>
  <c r="V64" i="44" s="1"/>
  <c r="V524" i="2"/>
  <c r="Y269" i="3"/>
  <c r="Y543" i="3" s="1"/>
  <c r="AB191" i="1"/>
  <c r="K524" i="5"/>
  <c r="N613" i="1"/>
  <c r="N659" i="1" s="1"/>
  <c r="N66" i="44" s="1"/>
  <c r="Q613" i="1"/>
  <c r="Q659" i="1" s="1"/>
  <c r="Q66" i="44" s="1"/>
  <c r="C191" i="1"/>
  <c r="M620" i="2"/>
  <c r="M613" i="2" s="1"/>
  <c r="M659" i="2" s="1"/>
  <c r="M64" i="44" s="1"/>
  <c r="M524" i="2"/>
  <c r="AE620" i="2"/>
  <c r="AE613" i="2" s="1"/>
  <c r="AE659" i="2" s="1"/>
  <c r="AE64" i="44" s="1"/>
  <c r="AE524" i="2"/>
  <c r="N456" i="5"/>
  <c r="E5" i="2"/>
  <c r="I600" i="2"/>
  <c r="I5" i="2"/>
  <c r="V602" i="1"/>
  <c r="I456" i="2"/>
  <c r="N5" i="5"/>
  <c r="K5" i="5"/>
  <c r="K4" i="5" s="1"/>
  <c r="D5" i="5"/>
  <c r="O5" i="2"/>
  <c r="AC5" i="5"/>
  <c r="AC4" i="5" s="1"/>
  <c r="J5" i="2"/>
  <c r="F456" i="2"/>
  <c r="H456" i="5"/>
  <c r="R615" i="1"/>
  <c r="R613" i="1" s="1"/>
  <c r="R659" i="1" s="1"/>
  <c r="R66" i="44" s="1"/>
  <c r="R71" i="44" s="1"/>
  <c r="R524" i="1"/>
  <c r="V601" i="5"/>
  <c r="V600" i="5" s="1"/>
  <c r="V657" i="5" s="1"/>
  <c r="V456" i="5"/>
  <c r="AE615" i="5"/>
  <c r="AE613" i="5" s="1"/>
  <c r="AE659" i="5" s="1"/>
  <c r="AE65" i="44" s="1"/>
  <c r="AE524" i="5"/>
  <c r="W599" i="41"/>
  <c r="W597" i="41" s="1"/>
  <c r="W658" i="41"/>
  <c r="W524" i="5"/>
  <c r="W614" i="5"/>
  <c r="W613" i="5" s="1"/>
  <c r="W659" i="5" s="1"/>
  <c r="W65" i="44" s="1"/>
  <c r="W71" i="44" s="1"/>
  <c r="I615" i="1"/>
  <c r="I613" i="1" s="1"/>
  <c r="I659" i="1" s="1"/>
  <c r="I66" i="44" s="1"/>
  <c r="I524" i="1"/>
  <c r="AE617" i="1"/>
  <c r="AE613" i="1" s="1"/>
  <c r="AE659" i="1" s="1"/>
  <c r="AE66" i="44" s="1"/>
  <c r="AE524" i="1"/>
  <c r="J160" i="3"/>
  <c r="J509" i="3"/>
  <c r="J508" i="3" s="1"/>
  <c r="J610" i="3" s="1"/>
  <c r="U298" i="2"/>
  <c r="U297" i="2" s="1"/>
  <c r="X191" i="1"/>
  <c r="Y257" i="1"/>
  <c r="Y191" i="1" s="1"/>
  <c r="H524" i="1"/>
  <c r="N471" i="39"/>
  <c r="N455" i="39" s="1"/>
  <c r="N453" i="39" s="1"/>
  <c r="W555" i="5"/>
  <c r="M5" i="2"/>
  <c r="Q613" i="5"/>
  <c r="Q659" i="5" s="1"/>
  <c r="Q65" i="44" s="1"/>
  <c r="Y524" i="5"/>
  <c r="Q624" i="5"/>
  <c r="Q660" i="5" s="1"/>
  <c r="Q85" i="44" s="1"/>
  <c r="M471" i="5"/>
  <c r="R453" i="41"/>
  <c r="O556" i="2"/>
  <c r="T4" i="65"/>
  <c r="T478" i="3"/>
  <c r="T606" i="3" s="1"/>
  <c r="Q565" i="3"/>
  <c r="Q628" i="3" s="1"/>
  <c r="G367" i="3"/>
  <c r="G558" i="3" s="1"/>
  <c r="T269" i="3"/>
  <c r="T543" i="3" s="1"/>
  <c r="X269" i="3"/>
  <c r="X543" i="3" s="1"/>
  <c r="X541" i="3" s="1"/>
  <c r="X617" i="3" s="1"/>
  <c r="M407" i="3"/>
  <c r="Z297" i="2"/>
  <c r="Z4" i="2" s="1"/>
  <c r="Q610" i="39"/>
  <c r="Q604" i="39" s="1"/>
  <c r="Q471" i="39"/>
  <c r="Q455" i="39" s="1"/>
  <c r="Q453" i="39" s="1"/>
  <c r="E637" i="1"/>
  <c r="C407" i="3"/>
  <c r="U610" i="39"/>
  <c r="U604" i="39" s="1"/>
  <c r="U471" i="39"/>
  <c r="U455" i="39" s="1"/>
  <c r="U453" i="39" s="1"/>
  <c r="D636" i="2"/>
  <c r="D633" i="2" s="1"/>
  <c r="D661" i="2" s="1"/>
  <c r="D104" i="44" s="1"/>
  <c r="D576" i="2"/>
  <c r="F610" i="39"/>
  <c r="F604" i="39" s="1"/>
  <c r="F471" i="39"/>
  <c r="F455" i="39" s="1"/>
  <c r="F453" i="39" s="1"/>
  <c r="I610" i="39"/>
  <c r="I604" i="39" s="1"/>
  <c r="I471" i="39"/>
  <c r="I455" i="39" s="1"/>
  <c r="I453" i="39" s="1"/>
  <c r="AC637" i="1"/>
  <c r="V524" i="1"/>
  <c r="O555" i="5"/>
  <c r="Q524" i="1"/>
  <c r="V613" i="1"/>
  <c r="V659" i="1" s="1"/>
  <c r="V66" i="44" s="1"/>
  <c r="C524" i="1"/>
  <c r="F615" i="1"/>
  <c r="F613" i="1" s="1"/>
  <c r="F659" i="1" s="1"/>
  <c r="F66" i="44" s="1"/>
  <c r="K614" i="5"/>
  <c r="K613" i="5" s="1"/>
  <c r="K659" i="5" s="1"/>
  <c r="K65" i="44" s="1"/>
  <c r="O624" i="5"/>
  <c r="O660" i="5" s="1"/>
  <c r="O85" i="44" s="1"/>
  <c r="H613" i="1"/>
  <c r="H659" i="1" s="1"/>
  <c r="H66" i="44" s="1"/>
  <c r="W624" i="5"/>
  <c r="W660" i="5" s="1"/>
  <c r="W85" i="44" s="1"/>
  <c r="X524" i="5"/>
  <c r="U524" i="5"/>
  <c r="L555" i="5"/>
  <c r="V298" i="2"/>
  <c r="V297" i="2" s="1"/>
  <c r="V4" i="2" s="1"/>
  <c r="S600" i="5"/>
  <c r="AD471" i="5"/>
  <c r="AD555" i="5"/>
  <c r="D471" i="5"/>
  <c r="R471" i="39"/>
  <c r="R455" i="39" s="1"/>
  <c r="R453" i="39" s="1"/>
  <c r="W524" i="1"/>
  <c r="U269" i="3"/>
  <c r="U543" i="3" s="1"/>
  <c r="Y367" i="3"/>
  <c r="Y558" i="3" s="1"/>
  <c r="M568" i="3"/>
  <c r="M629" i="3" s="1"/>
  <c r="V160" i="3"/>
  <c r="V509" i="3"/>
  <c r="V508" i="3" s="1"/>
  <c r="V610" i="3" s="1"/>
  <c r="AA573" i="3"/>
  <c r="AA571" i="3" s="1"/>
  <c r="AA630" i="3" s="1"/>
  <c r="AA415" i="3"/>
  <c r="X610" i="39"/>
  <c r="X604" i="39" s="1"/>
  <c r="X471" i="39"/>
  <c r="X455" i="39" s="1"/>
  <c r="X453" i="39" s="1"/>
  <c r="S610" i="39"/>
  <c r="S604" i="39" s="1"/>
  <c r="S471" i="39"/>
  <c r="S455" i="39" s="1"/>
  <c r="S453" i="39" s="1"/>
  <c r="O570" i="3"/>
  <c r="O568" i="3" s="1"/>
  <c r="O629" i="3" s="1"/>
  <c r="O407" i="3"/>
  <c r="C568" i="3"/>
  <c r="C629" i="3" s="1"/>
  <c r="M610" i="39"/>
  <c r="M604" i="39" s="1"/>
  <c r="M471" i="39"/>
  <c r="M455" i="39" s="1"/>
  <c r="M453" i="39" s="1"/>
  <c r="M637" i="1"/>
  <c r="E610" i="39"/>
  <c r="E604" i="39" s="1"/>
  <c r="E471" i="39"/>
  <c r="E455" i="39" s="1"/>
  <c r="E453" i="39" s="1"/>
  <c r="Z610" i="39"/>
  <c r="Z604" i="39" s="1"/>
  <c r="Z471" i="39"/>
  <c r="Z455" i="39" s="1"/>
  <c r="Z453" i="39" s="1"/>
  <c r="K610" i="39"/>
  <c r="K604" i="39" s="1"/>
  <c r="K471" i="39"/>
  <c r="K455" i="39" s="1"/>
  <c r="K453" i="39" s="1"/>
  <c r="O637" i="1"/>
  <c r="J610" i="39"/>
  <c r="J604" i="39" s="1"/>
  <c r="J471" i="39"/>
  <c r="J455" i="39" s="1"/>
  <c r="J453" i="39" s="1"/>
  <c r="V524" i="5"/>
  <c r="R5" i="5"/>
  <c r="R4" i="5" s="1"/>
  <c r="P5" i="2"/>
  <c r="X613" i="5"/>
  <c r="X659" i="5" s="1"/>
  <c r="X65" i="44" s="1"/>
  <c r="U613" i="5"/>
  <c r="U659" i="5" s="1"/>
  <c r="U65" i="44" s="1"/>
  <c r="Z5" i="5"/>
  <c r="Z4" i="5" s="1"/>
  <c r="L453" i="39"/>
  <c r="L624" i="5"/>
  <c r="L660" i="5" s="1"/>
  <c r="L85" i="44" s="1"/>
  <c r="AD604" i="5"/>
  <c r="AD658" i="5" s="1"/>
  <c r="AD45" i="44" s="1"/>
  <c r="AD624" i="5"/>
  <c r="AD660" i="5" s="1"/>
  <c r="AD85" i="44" s="1"/>
  <c r="D604" i="5"/>
  <c r="D658" i="5" s="1"/>
  <c r="D45" i="44" s="1"/>
  <c r="AD453" i="41"/>
  <c r="Y297" i="2"/>
  <c r="Y4" i="2" s="1"/>
  <c r="U455" i="65"/>
  <c r="U453" i="65" s="1"/>
  <c r="I4" i="65"/>
  <c r="Y349" i="3"/>
  <c r="AB367" i="3"/>
  <c r="AB558" i="3" s="1"/>
  <c r="G399" i="3"/>
  <c r="H383" i="3"/>
  <c r="Q367" i="3"/>
  <c r="Q558" i="3" s="1"/>
  <c r="L297" i="5"/>
  <c r="L4" i="5" s="1"/>
  <c r="X399" i="3"/>
  <c r="AA349" i="3"/>
  <c r="E160" i="3"/>
  <c r="E509" i="3"/>
  <c r="E508" i="3" s="1"/>
  <c r="E610" i="3" s="1"/>
  <c r="T543" i="1"/>
  <c r="T541" i="1" s="1"/>
  <c r="T257" i="1"/>
  <c r="T191" i="1" s="1"/>
  <c r="C620" i="2"/>
  <c r="C613" i="2" s="1"/>
  <c r="C659" i="2" s="1"/>
  <c r="C64" i="44" s="1"/>
  <c r="C524" i="2"/>
  <c r="AD610" i="39"/>
  <c r="AD604" i="39" s="1"/>
  <c r="AD471" i="39"/>
  <c r="AD455" i="39" s="1"/>
  <c r="AD453" i="39" s="1"/>
  <c r="E636" i="2"/>
  <c r="E633" i="2" s="1"/>
  <c r="E661" i="2" s="1"/>
  <c r="E104" i="44" s="1"/>
  <c r="E576" i="2"/>
  <c r="J636" i="2"/>
  <c r="J633" i="2" s="1"/>
  <c r="J661" i="2" s="1"/>
  <c r="J104" i="44" s="1"/>
  <c r="J576" i="2"/>
  <c r="X555" i="5"/>
  <c r="G555" i="65"/>
  <c r="G455" i="65" s="1"/>
  <c r="G453" i="65" s="1"/>
  <c r="AC559" i="3"/>
  <c r="AC626" i="3" s="1"/>
  <c r="V367" i="3"/>
  <c r="V558" i="3" s="1"/>
  <c r="I349" i="3"/>
  <c r="R367" i="3"/>
  <c r="R558" i="3" s="1"/>
  <c r="AD568" i="3"/>
  <c r="AD629" i="3" s="1"/>
  <c r="L391" i="3"/>
  <c r="V567" i="3"/>
  <c r="V565" i="3" s="1"/>
  <c r="V628" i="3" s="1"/>
  <c r="V399" i="3"/>
  <c r="V555" i="5"/>
  <c r="J298" i="2"/>
  <c r="J297" i="2" s="1"/>
  <c r="E555" i="5"/>
  <c r="V624" i="5"/>
  <c r="V660" i="5" s="1"/>
  <c r="V85" i="44" s="1"/>
  <c r="E624" i="5"/>
  <c r="E660" i="5" s="1"/>
  <c r="E85" i="44" s="1"/>
  <c r="Z557" i="2"/>
  <c r="Z556" i="2" s="1"/>
  <c r="X624" i="5"/>
  <c r="X660" i="5" s="1"/>
  <c r="X85" i="44" s="1"/>
  <c r="AC383" i="3"/>
  <c r="S349" i="3"/>
  <c r="AB399" i="3"/>
  <c r="O367" i="3"/>
  <c r="O558" i="3" s="1"/>
  <c r="X4" i="5"/>
  <c r="S4" i="5"/>
  <c r="W455" i="65"/>
  <c r="W453" i="65" s="1"/>
  <c r="M391" i="3"/>
  <c r="AA301" i="3"/>
  <c r="AA300" i="3" s="1"/>
  <c r="AB565" i="3"/>
  <c r="AB628" i="3" s="1"/>
  <c r="R383" i="3"/>
  <c r="F615" i="5"/>
  <c r="F613" i="5" s="1"/>
  <c r="F659" i="5" s="1"/>
  <c r="F65" i="44" s="1"/>
  <c r="F524" i="5"/>
  <c r="J257" i="1"/>
  <c r="J191" i="1" s="1"/>
  <c r="D269" i="3"/>
  <c r="D543" i="3" s="1"/>
  <c r="M269" i="3"/>
  <c r="M543" i="3" s="1"/>
  <c r="AA620" i="2"/>
  <c r="AA613" i="2" s="1"/>
  <c r="AA659" i="2" s="1"/>
  <c r="AA64" i="44" s="1"/>
  <c r="AA524" i="2"/>
  <c r="D620" i="2"/>
  <c r="D613" i="2" s="1"/>
  <c r="D659" i="2" s="1"/>
  <c r="D64" i="44" s="1"/>
  <c r="D524" i="2"/>
  <c r="AA524" i="5"/>
  <c r="AA614" i="5"/>
  <c r="AA613" i="5" s="1"/>
  <c r="AA659" i="5" s="1"/>
  <c r="AA65" i="44" s="1"/>
  <c r="J617" i="1"/>
  <c r="J613" i="1" s="1"/>
  <c r="J659" i="1" s="1"/>
  <c r="J66" i="44" s="1"/>
  <c r="J524" i="1"/>
  <c r="O617" i="1"/>
  <c r="O613" i="1" s="1"/>
  <c r="O659" i="1" s="1"/>
  <c r="O66" i="44" s="1"/>
  <c r="O71" i="44" s="1"/>
  <c r="O524" i="1"/>
  <c r="AD5" i="2"/>
  <c r="Q455" i="65"/>
  <c r="Q453" i="65" s="1"/>
  <c r="Y570" i="3"/>
  <c r="Y568" i="3" s="1"/>
  <c r="Y629" i="3" s="1"/>
  <c r="Y407" i="3"/>
  <c r="M567" i="3"/>
  <c r="M565" i="3" s="1"/>
  <c r="M628" i="3" s="1"/>
  <c r="M399" i="3"/>
  <c r="AD160" i="3"/>
  <c r="AD509" i="3"/>
  <c r="AD508" i="3" s="1"/>
  <c r="AD610" i="3" s="1"/>
  <c r="P407" i="3"/>
  <c r="P570" i="3"/>
  <c r="P568" i="3" s="1"/>
  <c r="P629" i="3" s="1"/>
  <c r="I561" i="3"/>
  <c r="I559" i="3" s="1"/>
  <c r="I626" i="3" s="1"/>
  <c r="I383" i="3"/>
  <c r="G561" i="3"/>
  <c r="G559" i="3" s="1"/>
  <c r="G626" i="3" s="1"/>
  <c r="G383" i="3"/>
  <c r="AB610" i="39"/>
  <c r="AB604" i="39" s="1"/>
  <c r="AB471" i="39"/>
  <c r="AB455" i="39" s="1"/>
  <c r="AB453" i="39" s="1"/>
  <c r="Z509" i="3"/>
  <c r="Z508" i="3" s="1"/>
  <c r="Z610" i="3" s="1"/>
  <c r="Z160" i="3"/>
  <c r="D570" i="3"/>
  <c r="D568" i="3" s="1"/>
  <c r="D629" i="3" s="1"/>
  <c r="D407" i="3"/>
  <c r="T516" i="3"/>
  <c r="T515" i="3" s="1"/>
  <c r="T611" i="3" s="1"/>
  <c r="T173" i="3"/>
  <c r="AB570" i="3"/>
  <c r="AB568" i="3" s="1"/>
  <c r="AB629" i="3" s="1"/>
  <c r="AB407" i="3"/>
  <c r="U5" i="2"/>
  <c r="M613" i="1"/>
  <c r="M659" i="1" s="1"/>
  <c r="M66" i="44" s="1"/>
  <c r="I562" i="3"/>
  <c r="I627" i="3" s="1"/>
  <c r="D367" i="3"/>
  <c r="AA367" i="3"/>
  <c r="AA558" i="3" s="1"/>
  <c r="V4" i="5"/>
  <c r="F509" i="3"/>
  <c r="F508" i="3" s="1"/>
  <c r="F610" i="3" s="1"/>
  <c r="F160" i="3"/>
  <c r="Z570" i="3"/>
  <c r="Z568" i="3" s="1"/>
  <c r="Z629" i="3" s="1"/>
  <c r="Z407" i="3"/>
  <c r="T567" i="3"/>
  <c r="T565" i="3" s="1"/>
  <c r="T628" i="3" s="1"/>
  <c r="T399" i="3"/>
  <c r="X455" i="65"/>
  <c r="X453" i="65" s="1"/>
  <c r="I160" i="3"/>
  <c r="I509" i="3"/>
  <c r="I508" i="3" s="1"/>
  <c r="I610" i="3" s="1"/>
  <c r="J570" i="3"/>
  <c r="J568" i="3" s="1"/>
  <c r="J629" i="3" s="1"/>
  <c r="J407" i="3"/>
  <c r="U349" i="3"/>
  <c r="Y573" i="3"/>
  <c r="Y571" i="3" s="1"/>
  <c r="Y630" i="3" s="1"/>
  <c r="Y415" i="3"/>
  <c r="C567" i="3"/>
  <c r="C565" i="3" s="1"/>
  <c r="C628" i="3" s="1"/>
  <c r="C399" i="3"/>
  <c r="K571" i="3"/>
  <c r="K630" i="3" s="1"/>
  <c r="AE391" i="3"/>
  <c r="AD301" i="3"/>
  <c r="AD300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G577" i="3"/>
  <c r="P577" i="3"/>
  <c r="O349" i="3"/>
  <c r="K191" i="1"/>
  <c r="C455" i="65"/>
  <c r="C453" i="65" s="1"/>
  <c r="M615" i="5"/>
  <c r="M613" i="5" s="1"/>
  <c r="M659" i="5" s="1"/>
  <c r="M65" i="44" s="1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AD486" i="3"/>
  <c r="AD478" i="3" s="1"/>
  <c r="AD122" i="3"/>
  <c r="AE30" i="68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C509" i="3"/>
  <c r="C508" i="3" s="1"/>
  <c r="C610" i="3" s="1"/>
  <c r="C160" i="3"/>
  <c r="J577" i="3"/>
  <c r="AB516" i="3"/>
  <c r="AB515" i="3" s="1"/>
  <c r="AB611" i="3" s="1"/>
  <c r="AB173" i="3"/>
  <c r="X349" i="3"/>
  <c r="V573" i="3"/>
  <c r="V571" i="3" s="1"/>
  <c r="V630" i="3" s="1"/>
  <c r="V415" i="3"/>
  <c r="G542" i="3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B564" i="3"/>
  <c r="AB562" i="3" s="1"/>
  <c r="AB627" i="3" s="1"/>
  <c r="AB391" i="3"/>
  <c r="C573" i="3"/>
  <c r="C571" i="3" s="1"/>
  <c r="C630" i="3" s="1"/>
  <c r="C41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W561" i="3"/>
  <c r="W559" i="3" s="1"/>
  <c r="W626" i="3" s="1"/>
  <c r="W383" i="3"/>
  <c r="F542" i="3"/>
  <c r="F541" i="3" s="1"/>
  <c r="F617" i="3" s="1"/>
  <c r="F257" i="3"/>
  <c r="M542" i="3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F516" i="3"/>
  <c r="F515" i="3" s="1"/>
  <c r="F173" i="3"/>
  <c r="AE487" i="3"/>
  <c r="AE122" i="3"/>
  <c r="AF30" i="68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V257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E300" i="3" s="1"/>
  <c r="AD567" i="3"/>
  <c r="AD565" i="3" s="1"/>
  <c r="AD628" i="3" s="1"/>
  <c r="AD399" i="3"/>
  <c r="G620" i="2"/>
  <c r="G613" i="2" s="1"/>
  <c r="G659" i="2" s="1"/>
  <c r="G64" i="44" s="1"/>
  <c r="G524" i="2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I577" i="3"/>
  <c r="Y122" i="3"/>
  <c r="K367" i="3"/>
  <c r="K558" i="3" s="1"/>
  <c r="S564" i="3"/>
  <c r="S562" i="3" s="1"/>
  <c r="S627" i="3" s="1"/>
  <c r="S391" i="3"/>
  <c r="C391" i="3"/>
  <c r="T542" i="3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AB299" i="3" s="1"/>
  <c r="J301" i="3"/>
  <c r="J300" i="3" s="1"/>
  <c r="F526" i="3"/>
  <c r="F525" i="3" s="1"/>
  <c r="F192" i="3"/>
  <c r="V349" i="3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541" i="3" s="1"/>
  <c r="AC617" i="3" s="1"/>
  <c r="AC257" i="3"/>
  <c r="N301" i="3"/>
  <c r="N300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Y455" i="65"/>
  <c r="Y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C257" i="3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V486" i="3"/>
  <c r="V478" i="3" s="1"/>
  <c r="V122" i="3"/>
  <c r="Q577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Q531" i="3"/>
  <c r="Q530" i="3" s="1"/>
  <c r="Q615" i="3" s="1"/>
  <c r="Q216" i="3"/>
  <c r="G526" i="3"/>
  <c r="G525" i="3" s="1"/>
  <c r="G192" i="3"/>
  <c r="F580" i="3"/>
  <c r="M173" i="3"/>
  <c r="M516" i="3"/>
  <c r="M515" i="3" s="1"/>
  <c r="M611" i="3" s="1"/>
  <c r="U486" i="3"/>
  <c r="U478" i="3" s="1"/>
  <c r="U122" i="3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257" i="3"/>
  <c r="W542" i="3"/>
  <c r="W541" i="3" s="1"/>
  <c r="W617" i="3" s="1"/>
  <c r="W257" i="3"/>
  <c r="X301" i="3"/>
  <c r="X300" i="3" s="1"/>
  <c r="Q573" i="3"/>
  <c r="Q571" i="3" s="1"/>
  <c r="Q630" i="3" s="1"/>
  <c r="Q415" i="3"/>
  <c r="Y301" i="3"/>
  <c r="Y300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AE597" i="65" s="1"/>
  <c r="J625" i="65"/>
  <c r="J624" i="65" s="1"/>
  <c r="J660" i="65" s="1"/>
  <c r="J555" i="65"/>
  <c r="J455" i="65" s="1"/>
  <c r="AC455" i="65"/>
  <c r="AC453" i="65" s="1"/>
  <c r="Z455" i="65"/>
  <c r="Z453" i="65" s="1"/>
  <c r="D455" i="65"/>
  <c r="D453" i="65" s="1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AB625" i="65"/>
  <c r="AB624" i="65" s="1"/>
  <c r="AB660" i="65" s="1"/>
  <c r="AB555" i="65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654" i="65" s="1"/>
  <c r="D599" i="65"/>
  <c r="D597" i="65" s="1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K455" i="65"/>
  <c r="K453" i="65" s="1"/>
  <c r="V657" i="65"/>
  <c r="V625" i="65"/>
  <c r="V624" i="65" s="1"/>
  <c r="V660" i="65" s="1"/>
  <c r="V555" i="65"/>
  <c r="V455" i="65" s="1"/>
  <c r="T455" i="65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AB455" i="65"/>
  <c r="AB453" i="65" s="1"/>
  <c r="T599" i="65"/>
  <c r="T657" i="65"/>
  <c r="T656" i="65" s="1"/>
  <c r="T654" i="65" s="1"/>
  <c r="Y601" i="2"/>
  <c r="Y600" i="2" s="1"/>
  <c r="Y657" i="2" s="1"/>
  <c r="Y456" i="2"/>
  <c r="J456" i="5"/>
  <c r="S456" i="5"/>
  <c r="S455" i="5" s="1"/>
  <c r="M298" i="2"/>
  <c r="M297" i="2" s="1"/>
  <c r="M557" i="2"/>
  <c r="M556" i="2" s="1"/>
  <c r="X613" i="1"/>
  <c r="X659" i="1" s="1"/>
  <c r="X66" i="44" s="1"/>
  <c r="AC456" i="5"/>
  <c r="AC455" i="5" s="1"/>
  <c r="O5" i="5"/>
  <c r="O4" i="5" s="1"/>
  <c r="AE557" i="2"/>
  <c r="AE556" i="2" s="1"/>
  <c r="AE298" i="2"/>
  <c r="AE297" i="2" s="1"/>
  <c r="D34" i="67" s="1"/>
  <c r="K34" i="67" s="1"/>
  <c r="R8" i="67" s="1"/>
  <c r="S8" i="67" s="1"/>
  <c r="N658" i="39"/>
  <c r="N599" i="39"/>
  <c r="N597" i="39" s="1"/>
  <c r="X658" i="40"/>
  <c r="X599" i="40"/>
  <c r="X597" i="40" s="1"/>
  <c r="W658" i="39"/>
  <c r="W599" i="39"/>
  <c r="W597" i="39" s="1"/>
  <c r="G601" i="5"/>
  <c r="G600" i="5" s="1"/>
  <c r="G456" i="5"/>
  <c r="G455" i="5" s="1"/>
  <c r="H657" i="5"/>
  <c r="H599" i="5"/>
  <c r="I657" i="2"/>
  <c r="P601" i="2"/>
  <c r="P600" i="2" s="1"/>
  <c r="P456" i="2"/>
  <c r="J601" i="2"/>
  <c r="J600" i="2" s="1"/>
  <c r="J456" i="2"/>
  <c r="AD601" i="2"/>
  <c r="AD600" i="2" s="1"/>
  <c r="AD456" i="2"/>
  <c r="I601" i="5"/>
  <c r="I600" i="5" s="1"/>
  <c r="I456" i="5"/>
  <c r="I455" i="5" s="1"/>
  <c r="P557" i="2"/>
  <c r="P556" i="2" s="1"/>
  <c r="P298" i="2"/>
  <c r="P297" i="2" s="1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Y71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AE601" i="5"/>
  <c r="AE600" i="5" s="1"/>
  <c r="AE456" i="5"/>
  <c r="U601" i="2"/>
  <c r="U600" i="2" s="1"/>
  <c r="U456" i="2"/>
  <c r="AA601" i="2"/>
  <c r="AA600" i="2" s="1"/>
  <c r="AA456" i="2"/>
  <c r="N657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AC557" i="2"/>
  <c r="AC556" i="2" s="1"/>
  <c r="AC298" i="2"/>
  <c r="AC297" i="2" s="1"/>
  <c r="AD658" i="41"/>
  <c r="AD599" i="41"/>
  <c r="AD597" i="41" s="1"/>
  <c r="S601" i="2"/>
  <c r="S600" i="2" s="1"/>
  <c r="S456" i="2"/>
  <c r="AC5" i="2"/>
  <c r="X555" i="2"/>
  <c r="Y625" i="2"/>
  <c r="Y624" i="2" s="1"/>
  <c r="Y660" i="2" s="1"/>
  <c r="Y555" i="2"/>
  <c r="K658" i="41"/>
  <c r="K599" i="41"/>
  <c r="K597" i="41" s="1"/>
  <c r="E658" i="40"/>
  <c r="E599" i="40"/>
  <c r="E597" i="40" s="1"/>
  <c r="Y658" i="39"/>
  <c r="Y599" i="39"/>
  <c r="Y597" i="39" s="1"/>
  <c r="L456" i="5"/>
  <c r="L455" i="5" s="1"/>
  <c r="C601" i="2"/>
  <c r="C600" i="2" s="1"/>
  <c r="C456" i="2"/>
  <c r="Q601" i="5"/>
  <c r="Q600" i="5" s="1"/>
  <c r="Q456" i="5"/>
  <c r="R601" i="2"/>
  <c r="R600" i="2" s="1"/>
  <c r="R456" i="2"/>
  <c r="L5" i="2"/>
  <c r="T5" i="2"/>
  <c r="T4" i="2" s="1"/>
  <c r="T5" i="5"/>
  <c r="T4" i="5" s="1"/>
  <c r="H5" i="2"/>
  <c r="R601" i="5"/>
  <c r="R600" i="5" s="1"/>
  <c r="R456" i="5"/>
  <c r="R455" i="5" s="1"/>
  <c r="C658" i="39"/>
  <c r="C599" i="39"/>
  <c r="C597" i="39" s="1"/>
  <c r="H658" i="40"/>
  <c r="H599" i="40"/>
  <c r="H597" i="40" s="1"/>
  <c r="D601" i="2"/>
  <c r="D600" i="2" s="1"/>
  <c r="D456" i="2"/>
  <c r="F656" i="40"/>
  <c r="F49" i="44"/>
  <c r="M656" i="40"/>
  <c r="M49" i="44"/>
  <c r="AB658" i="41"/>
  <c r="AB599" i="41"/>
  <c r="AB597" i="41" s="1"/>
  <c r="L557" i="2"/>
  <c r="L556" i="2" s="1"/>
  <c r="L298" i="2"/>
  <c r="L297" i="2" s="1"/>
  <c r="X601" i="5"/>
  <c r="X600" i="5" s="1"/>
  <c r="X456" i="5"/>
  <c r="X455" i="5" s="1"/>
  <c r="R658" i="41"/>
  <c r="R599" i="41"/>
  <c r="R597" i="41" s="1"/>
  <c r="W658" i="40"/>
  <c r="W599" i="40"/>
  <c r="W597" i="40" s="1"/>
  <c r="AC658" i="41"/>
  <c r="AC599" i="41"/>
  <c r="AC597" i="41" s="1"/>
  <c r="Q656" i="41"/>
  <c r="Q50" i="44"/>
  <c r="I656" i="40"/>
  <c r="I49" i="44"/>
  <c r="N5" i="2"/>
  <c r="C557" i="2"/>
  <c r="C556" i="2" s="1"/>
  <c r="AD555" i="2"/>
  <c r="K456" i="5"/>
  <c r="Z625" i="2"/>
  <c r="Z624" i="2" s="1"/>
  <c r="Z660" i="2" s="1"/>
  <c r="Z84" i="44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X5" i="2"/>
  <c r="X4" i="2" s="1"/>
  <c r="V625" i="2"/>
  <c r="V624" i="2" s="1"/>
  <c r="V660" i="2" s="1"/>
  <c r="V84" i="44" s="1"/>
  <c r="V555" i="2"/>
  <c r="O656" i="40"/>
  <c r="O49" i="44"/>
  <c r="S656" i="40"/>
  <c r="S49" i="44"/>
  <c r="O656" i="39"/>
  <c r="O48" i="44"/>
  <c r="V601" i="2"/>
  <c r="V600" i="2" s="1"/>
  <c r="V456" i="2"/>
  <c r="D557" i="2"/>
  <c r="D556" i="2" s="1"/>
  <c r="D298" i="2"/>
  <c r="D297" i="2" s="1"/>
  <c r="D4" i="2" s="1"/>
  <c r="E5" i="5"/>
  <c r="E4" i="5" s="1"/>
  <c r="N4" i="5"/>
  <c r="X658" i="41"/>
  <c r="X599" i="41"/>
  <c r="X597" i="41" s="1"/>
  <c r="G658" i="40"/>
  <c r="G599" i="40"/>
  <c r="G597" i="40" s="1"/>
  <c r="Y658" i="41"/>
  <c r="Y599" i="41"/>
  <c r="Y597" i="41" s="1"/>
  <c r="L600" i="5"/>
  <c r="AE456" i="2"/>
  <c r="Q625" i="2"/>
  <c r="Q624" i="2" s="1"/>
  <c r="Q660" i="2" s="1"/>
  <c r="Q555" i="2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U625" i="2"/>
  <c r="U624" i="2" s="1"/>
  <c r="U660" i="2" s="1"/>
  <c r="U555" i="2"/>
  <c r="H601" i="2"/>
  <c r="H600" i="2" s="1"/>
  <c r="H456" i="2"/>
  <c r="W601" i="5"/>
  <c r="W600" i="5" s="1"/>
  <c r="W456" i="5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P601" i="5"/>
  <c r="P600" i="5" s="1"/>
  <c r="P456" i="5"/>
  <c r="P455" i="5" s="1"/>
  <c r="AA601" i="5"/>
  <c r="AA600" i="5" s="1"/>
  <c r="AA456" i="5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AC600" i="5"/>
  <c r="C601" i="5"/>
  <c r="C600" i="5" s="1"/>
  <c r="C456" i="5"/>
  <c r="C455" i="5" s="1"/>
  <c r="F5" i="5"/>
  <c r="F4" i="5" s="1"/>
  <c r="U658" i="41"/>
  <c r="U599" i="41"/>
  <c r="U597" i="41" s="1"/>
  <c r="O601" i="5"/>
  <c r="O600" i="5" s="1"/>
  <c r="O456" i="5"/>
  <c r="O455" i="5" s="1"/>
  <c r="E601" i="5"/>
  <c r="E600" i="5" s="1"/>
  <c r="E456" i="5"/>
  <c r="K600" i="5"/>
  <c r="Q658" i="40"/>
  <c r="Q599" i="40"/>
  <c r="Q597" i="40" s="1"/>
  <c r="M601" i="5"/>
  <c r="M600" i="5" s="1"/>
  <c r="M456" i="5"/>
  <c r="S657" i="5"/>
  <c r="S599" i="5"/>
  <c r="U5" i="5"/>
  <c r="AD601" i="5"/>
  <c r="AD600" i="5" s="1"/>
  <c r="AD456" i="5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AE600" i="2"/>
  <c r="W5" i="2"/>
  <c r="W5" i="5"/>
  <c r="AB5" i="5"/>
  <c r="AB4" i="5" s="1"/>
  <c r="AE5" i="5"/>
  <c r="AE4" i="5" s="1"/>
  <c r="C5" i="2"/>
  <c r="AA5" i="2"/>
  <c r="E601" i="2"/>
  <c r="E600" i="2" s="1"/>
  <c r="E456" i="2"/>
  <c r="K601" i="2"/>
  <c r="K600" i="2" s="1"/>
  <c r="K456" i="2"/>
  <c r="Q601" i="2"/>
  <c r="Q600" i="2" s="1"/>
  <c r="Q456" i="2"/>
  <c r="X524" i="1"/>
  <c r="Y601" i="5"/>
  <c r="Y600" i="5" s="1"/>
  <c r="Y456" i="5"/>
  <c r="D601" i="5"/>
  <c r="D600" i="5" s="1"/>
  <c r="D456" i="5"/>
  <c r="AE658" i="39"/>
  <c r="AE599" i="39"/>
  <c r="AE597" i="39" s="1"/>
  <c r="P658" i="41"/>
  <c r="P599" i="41"/>
  <c r="P597" i="41" s="1"/>
  <c r="AC656" i="40"/>
  <c r="AC49" i="44"/>
  <c r="Y5" i="5"/>
  <c r="Y4" i="5" s="1"/>
  <c r="I5" i="5"/>
  <c r="Z658" i="41"/>
  <c r="Z599" i="41"/>
  <c r="Z597" i="41" s="1"/>
  <c r="AC658" i="39"/>
  <c r="AC599" i="39"/>
  <c r="AC597" i="39" s="1"/>
  <c r="L658" i="39"/>
  <c r="L599" i="39"/>
  <c r="L597" i="39" s="1"/>
  <c r="L613" i="1"/>
  <c r="L659" i="1" s="1"/>
  <c r="L66" i="44" s="1"/>
  <c r="L71" i="44" s="1"/>
  <c r="O601" i="2"/>
  <c r="O600" i="2" s="1"/>
  <c r="O456" i="2"/>
  <c r="N625" i="2"/>
  <c r="N624" i="2" s="1"/>
  <c r="N660" i="2" s="1"/>
  <c r="N555" i="2"/>
  <c r="F601" i="5"/>
  <c r="F600" i="5" s="1"/>
  <c r="F456" i="5"/>
  <c r="O656" i="41"/>
  <c r="O50" i="44"/>
  <c r="L656" i="40"/>
  <c r="L49" i="44"/>
  <c r="V656" i="40"/>
  <c r="V49" i="44"/>
  <c r="V656" i="39"/>
  <c r="V48" i="44"/>
  <c r="G658" i="41"/>
  <c r="G599" i="41"/>
  <c r="G597" i="41" s="1"/>
  <c r="Y524" i="1"/>
  <c r="G5" i="2"/>
  <c r="AE658" i="41"/>
  <c r="AE599" i="41"/>
  <c r="AE597" i="41" s="1"/>
  <c r="J5" i="5"/>
  <c r="J4" i="5" s="1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Y656" i="40"/>
  <c r="Y49" i="44"/>
  <c r="N656" i="40"/>
  <c r="N49" i="44"/>
  <c r="Z601" i="2"/>
  <c r="Z600" i="2" s="1"/>
  <c r="Z456" i="2"/>
  <c r="U601" i="5"/>
  <c r="U600" i="5" s="1"/>
  <c r="U456" i="5"/>
  <c r="L601" i="2"/>
  <c r="L600" i="2" s="1"/>
  <c r="L456" i="2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555" i="2"/>
  <c r="Q5" i="5"/>
  <c r="Q4" i="5" s="1"/>
  <c r="D656" i="40"/>
  <c r="D49" i="44"/>
  <c r="AB656" i="40"/>
  <c r="AB49" i="44"/>
  <c r="W656" i="41"/>
  <c r="W50" i="44"/>
  <c r="K4" i="2" l="1"/>
  <c r="Q299" i="3"/>
  <c r="AB298" i="2"/>
  <c r="AB297" i="2" s="1"/>
  <c r="AB4" i="2" s="1"/>
  <c r="F298" i="2"/>
  <c r="F297" i="2" s="1"/>
  <c r="F4" i="2" s="1"/>
  <c r="S625" i="2"/>
  <c r="S624" i="2" s="1"/>
  <c r="S660" i="2" s="1"/>
  <c r="S555" i="2"/>
  <c r="F555" i="2"/>
  <c r="F625" i="2"/>
  <c r="F624" i="2" s="1"/>
  <c r="F660" i="2" s="1"/>
  <c r="F84" i="44" s="1"/>
  <c r="F91" i="44" s="1"/>
  <c r="S298" i="2"/>
  <c r="S297" i="2" s="1"/>
  <c r="S4" i="2" s="1"/>
  <c r="E555" i="2"/>
  <c r="E625" i="2"/>
  <c r="E624" i="2" s="1"/>
  <c r="E660" i="2" s="1"/>
  <c r="E84" i="44" s="1"/>
  <c r="T453" i="65"/>
  <c r="Z299" i="3"/>
  <c r="Z557" i="3" s="1"/>
  <c r="Z556" i="3" s="1"/>
  <c r="H555" i="2"/>
  <c r="AA455" i="5"/>
  <c r="E298" i="2"/>
  <c r="E297" i="2" s="1"/>
  <c r="T455" i="5"/>
  <c r="T453" i="5" s="1"/>
  <c r="AE455" i="5"/>
  <c r="N660" i="5"/>
  <c r="N85" i="44" s="1"/>
  <c r="N599" i="5"/>
  <c r="N84" i="44"/>
  <c r="K84" i="44"/>
  <c r="K91" i="44" s="1"/>
  <c r="AA84" i="44"/>
  <c r="AA91" i="44" s="1"/>
  <c r="Q84" i="44"/>
  <c r="Q91" i="44" s="1"/>
  <c r="S84" i="44"/>
  <c r="S91" i="44" s="1"/>
  <c r="J84" i="44"/>
  <c r="J91" i="44" s="1"/>
  <c r="AD84" i="44"/>
  <c r="U84" i="44"/>
  <c r="U91" i="44" s="1"/>
  <c r="AB84" i="44"/>
  <c r="AB91" i="44" s="1"/>
  <c r="Y84" i="44"/>
  <c r="Y91" i="44" s="1"/>
  <c r="T84" i="44"/>
  <c r="T91" i="44" s="1"/>
  <c r="O84" i="44"/>
  <c r="O91" i="44" s="1"/>
  <c r="H84" i="44"/>
  <c r="H91" i="44" s="1"/>
  <c r="I84" i="44"/>
  <c r="I91" i="44" s="1"/>
  <c r="Z71" i="44"/>
  <c r="S71" i="44"/>
  <c r="H455" i="5"/>
  <c r="D214" i="72"/>
  <c r="D227" i="71" s="1"/>
  <c r="C227" i="71"/>
  <c r="D135" i="72"/>
  <c r="D62" i="71" s="1"/>
  <c r="C62" i="71"/>
  <c r="D229" i="72"/>
  <c r="D240" i="71" s="1"/>
  <c r="C240" i="71"/>
  <c r="D146" i="72"/>
  <c r="D46" i="71" s="1"/>
  <c r="C46" i="71"/>
  <c r="AC31" i="68"/>
  <c r="AC100" i="68" s="1"/>
  <c r="Z31" i="68"/>
  <c r="Z100" i="68" s="1"/>
  <c r="M31" i="68"/>
  <c r="M100" i="68" s="1"/>
  <c r="H30" i="68"/>
  <c r="Z30" i="68"/>
  <c r="Q30" i="68"/>
  <c r="D31" i="68"/>
  <c r="D100" i="68" s="1"/>
  <c r="AD30" i="68"/>
  <c r="G30" i="68"/>
  <c r="I30" i="68"/>
  <c r="AD31" i="68"/>
  <c r="AD100" i="68" s="1"/>
  <c r="X30" i="68"/>
  <c r="M30" i="68"/>
  <c r="U31" i="68"/>
  <c r="U100" i="68" s="1"/>
  <c r="N30" i="68"/>
  <c r="AB30" i="68"/>
  <c r="F30" i="68"/>
  <c r="R30" i="68"/>
  <c r="P30" i="68"/>
  <c r="AA30" i="68"/>
  <c r="X31" i="68"/>
  <c r="X100" i="68" s="1"/>
  <c r="AC30" i="68"/>
  <c r="E31" i="68"/>
  <c r="E100" i="68" s="1"/>
  <c r="J30" i="68"/>
  <c r="S30" i="68"/>
  <c r="K30" i="68"/>
  <c r="U30" i="68"/>
  <c r="E30" i="68"/>
  <c r="N71" i="44"/>
  <c r="P257" i="3"/>
  <c r="AB31" i="68"/>
  <c r="AB100" i="68" s="1"/>
  <c r="E2" i="67"/>
  <c r="AE4" i="2"/>
  <c r="Q31" i="68"/>
  <c r="Q100" i="68" s="1"/>
  <c r="N31" i="68"/>
  <c r="N100" i="68" s="1"/>
  <c r="S31" i="68"/>
  <c r="S100" i="68" s="1"/>
  <c r="Y31" i="68"/>
  <c r="Y100" i="68" s="1"/>
  <c r="L31" i="68"/>
  <c r="L100" i="68" s="1"/>
  <c r="H31" i="68"/>
  <c r="H100" i="68" s="1"/>
  <c r="AA31" i="68"/>
  <c r="AA100" i="68" s="1"/>
  <c r="F31" i="68"/>
  <c r="F100" i="68" s="1"/>
  <c r="V111" i="3"/>
  <c r="W30" i="68"/>
  <c r="P31" i="68"/>
  <c r="P100" i="68" s="1"/>
  <c r="I31" i="68"/>
  <c r="I100" i="68" s="1"/>
  <c r="K31" i="68"/>
  <c r="K100" i="68" s="1"/>
  <c r="O31" i="68"/>
  <c r="O100" i="68" s="1"/>
  <c r="C111" i="3"/>
  <c r="D30" i="68"/>
  <c r="R31" i="68"/>
  <c r="R100" i="68" s="1"/>
  <c r="V31" i="68"/>
  <c r="V100" i="68" s="1"/>
  <c r="AF31" i="68"/>
  <c r="AF100" i="68" s="1"/>
  <c r="J31" i="68"/>
  <c r="J100" i="68" s="1"/>
  <c r="G31" i="68"/>
  <c r="G100" i="68" s="1"/>
  <c r="W31" i="68"/>
  <c r="W100" i="68" s="1"/>
  <c r="AE191" i="1"/>
  <c r="G33" i="67" s="1"/>
  <c r="K33" i="67" s="1"/>
  <c r="R18" i="67" s="1"/>
  <c r="S18" i="67" s="1"/>
  <c r="U111" i="3"/>
  <c r="V30" i="68"/>
  <c r="K111" i="3"/>
  <c r="L30" i="68"/>
  <c r="T31" i="68"/>
  <c r="T100" i="68" s="1"/>
  <c r="AE31" i="68"/>
  <c r="AE100" i="68" s="1"/>
  <c r="U4" i="2"/>
  <c r="E4" i="2"/>
  <c r="Q455" i="5"/>
  <c r="Q453" i="5" s="1"/>
  <c r="C71" i="44"/>
  <c r="P453" i="5"/>
  <c r="AD91" i="44"/>
  <c r="J599" i="65"/>
  <c r="J597" i="65" s="1"/>
  <c r="T299" i="3"/>
  <c r="T298" i="3" s="1"/>
  <c r="T297" i="3" s="1"/>
  <c r="AD299" i="3"/>
  <c r="AD557" i="3" s="1"/>
  <c r="AD556" i="3" s="1"/>
  <c r="H599" i="65"/>
  <c r="H597" i="65" s="1"/>
  <c r="V453" i="65"/>
  <c r="D299" i="3"/>
  <c r="D557" i="3" s="1"/>
  <c r="O4" i="2"/>
  <c r="H4" i="2"/>
  <c r="I555" i="2"/>
  <c r="I455" i="2" s="1"/>
  <c r="N4" i="2"/>
  <c r="AA4" i="2"/>
  <c r="J555" i="2"/>
  <c r="J455" i="2" s="1"/>
  <c r="I4" i="2"/>
  <c r="AD298" i="2"/>
  <c r="AD297" i="2" s="1"/>
  <c r="R298" i="2"/>
  <c r="R297" i="2" s="1"/>
  <c r="R625" i="2"/>
  <c r="R624" i="2" s="1"/>
  <c r="R660" i="2" s="1"/>
  <c r="R555" i="2"/>
  <c r="R455" i="2" s="1"/>
  <c r="P299" i="3"/>
  <c r="P557" i="3" s="1"/>
  <c r="AC299" i="3"/>
  <c r="AC298" i="3" s="1"/>
  <c r="AC297" i="3" s="1"/>
  <c r="Q455" i="2"/>
  <c r="Q453" i="2" s="1"/>
  <c r="Z91" i="44"/>
  <c r="P556" i="3"/>
  <c r="P555" i="3" s="1"/>
  <c r="X299" i="3"/>
  <c r="X298" i="3" s="1"/>
  <c r="X297" i="3" s="1"/>
  <c r="N299" i="3"/>
  <c r="N298" i="3" s="1"/>
  <c r="N297" i="3" s="1"/>
  <c r="AB455" i="2"/>
  <c r="AB453" i="2" s="1"/>
  <c r="T597" i="65"/>
  <c r="C541" i="3"/>
  <c r="C617" i="3" s="1"/>
  <c r="AA257" i="3"/>
  <c r="G71" i="44"/>
  <c r="H541" i="3"/>
  <c r="H617" i="3" s="1"/>
  <c r="E257" i="3"/>
  <c r="D71" i="44"/>
  <c r="AD71" i="44"/>
  <c r="K71" i="44"/>
  <c r="P71" i="44"/>
  <c r="U257" i="3"/>
  <c r="D541" i="3"/>
  <c r="D617" i="3" s="1"/>
  <c r="AA617" i="1"/>
  <c r="AA613" i="1" s="1"/>
  <c r="AA659" i="1" s="1"/>
  <c r="AA66" i="44" s="1"/>
  <c r="AA71" i="44" s="1"/>
  <c r="AA524" i="1"/>
  <c r="H257" i="3"/>
  <c r="G257" i="3"/>
  <c r="U71" i="44"/>
  <c r="G541" i="3"/>
  <c r="G617" i="3" s="1"/>
  <c r="E71" i="44"/>
  <c r="F191" i="3"/>
  <c r="V71" i="44"/>
  <c r="F71" i="44"/>
  <c r="U4" i="5"/>
  <c r="AB71" i="44"/>
  <c r="J71" i="44"/>
  <c r="I4" i="5"/>
  <c r="I453" i="5" s="1"/>
  <c r="E455" i="5"/>
  <c r="E453" i="5" s="1"/>
  <c r="X71" i="44"/>
  <c r="U455" i="5"/>
  <c r="W4" i="5"/>
  <c r="W455" i="5"/>
  <c r="D4" i="5"/>
  <c r="N455" i="5"/>
  <c r="N453" i="5" s="1"/>
  <c r="C453" i="5"/>
  <c r="K455" i="5"/>
  <c r="K453" i="5" s="1"/>
  <c r="J455" i="5"/>
  <c r="J453" i="5" s="1"/>
  <c r="F455" i="2"/>
  <c r="F453" i="2" s="1"/>
  <c r="Q257" i="3"/>
  <c r="K470" i="3"/>
  <c r="K467" i="3" s="1"/>
  <c r="K603" i="3" s="1"/>
  <c r="K102" i="3"/>
  <c r="K466" i="3" s="1"/>
  <c r="K463" i="3" s="1"/>
  <c r="K602" i="3" s="1"/>
  <c r="C470" i="3"/>
  <c r="C467" i="3" s="1"/>
  <c r="C603" i="3" s="1"/>
  <c r="C102" i="3"/>
  <c r="C466" i="3" s="1"/>
  <c r="C463" i="3" s="1"/>
  <c r="C602" i="3" s="1"/>
  <c r="U470" i="3"/>
  <c r="U467" i="3" s="1"/>
  <c r="U603" i="3" s="1"/>
  <c r="U102" i="3"/>
  <c r="U466" i="3" s="1"/>
  <c r="U463" i="3" s="1"/>
  <c r="U602" i="3" s="1"/>
  <c r="V470" i="3"/>
  <c r="V467" i="3" s="1"/>
  <c r="V603" i="3" s="1"/>
  <c r="V102" i="3"/>
  <c r="V466" i="3" s="1"/>
  <c r="V463" i="3" s="1"/>
  <c r="V602" i="3" s="1"/>
  <c r="V299" i="3"/>
  <c r="V557" i="3" s="1"/>
  <c r="V556" i="3" s="1"/>
  <c r="V625" i="3" s="1"/>
  <c r="V624" i="3" s="1"/>
  <c r="V660" i="3" s="1"/>
  <c r="I299" i="3"/>
  <c r="I298" i="3" s="1"/>
  <c r="I297" i="3" s="1"/>
  <c r="Y257" i="3"/>
  <c r="Y299" i="3"/>
  <c r="Y557" i="3" s="1"/>
  <c r="Y556" i="3" s="1"/>
  <c r="Y541" i="3"/>
  <c r="Y617" i="3" s="1"/>
  <c r="Y455" i="5"/>
  <c r="Y453" i="5" s="1"/>
  <c r="D111" i="3"/>
  <c r="K541" i="3"/>
  <c r="K617" i="3" s="1"/>
  <c r="T541" i="3"/>
  <c r="T617" i="3" s="1"/>
  <c r="F111" i="3"/>
  <c r="Q613" i="3"/>
  <c r="Q659" i="3" s="1"/>
  <c r="R33" i="68" s="1"/>
  <c r="R62" i="68" s="1"/>
  <c r="V191" i="3"/>
  <c r="Q71" i="44"/>
  <c r="AD455" i="5"/>
  <c r="AD453" i="5" s="1"/>
  <c r="K257" i="3"/>
  <c r="T257" i="3"/>
  <c r="AE71" i="44"/>
  <c r="V455" i="5"/>
  <c r="V453" i="5" s="1"/>
  <c r="AA453" i="5"/>
  <c r="L453" i="5"/>
  <c r="G453" i="5"/>
  <c r="P4" i="2"/>
  <c r="J4" i="2"/>
  <c r="M4" i="2"/>
  <c r="H453" i="5"/>
  <c r="U658" i="39"/>
  <c r="U599" i="39"/>
  <c r="U597" i="39" s="1"/>
  <c r="AC453" i="5"/>
  <c r="I453" i="65"/>
  <c r="I111" i="3"/>
  <c r="U541" i="3"/>
  <c r="U617" i="3" s="1"/>
  <c r="P191" i="3"/>
  <c r="M257" i="3"/>
  <c r="M71" i="44"/>
  <c r="AA299" i="3"/>
  <c r="AA557" i="3" s="1"/>
  <c r="AA556" i="3" s="1"/>
  <c r="AD658" i="39"/>
  <c r="AD599" i="39"/>
  <c r="AD597" i="39" s="1"/>
  <c r="T617" i="1"/>
  <c r="T613" i="1" s="1"/>
  <c r="T659" i="1" s="1"/>
  <c r="T66" i="44" s="1"/>
  <c r="T71" i="44" s="1"/>
  <c r="T524" i="1"/>
  <c r="J658" i="39"/>
  <c r="J599" i="39"/>
  <c r="J597" i="39" s="1"/>
  <c r="K599" i="39"/>
  <c r="K597" i="39" s="1"/>
  <c r="K658" i="39"/>
  <c r="X658" i="39"/>
  <c r="X599" i="39"/>
  <c r="X597" i="39" s="1"/>
  <c r="Q599" i="39"/>
  <c r="Q597" i="39" s="1"/>
  <c r="Q658" i="39"/>
  <c r="F599" i="39"/>
  <c r="F597" i="39" s="1"/>
  <c r="F658" i="39"/>
  <c r="Q524" i="3"/>
  <c r="D455" i="5"/>
  <c r="M455" i="5"/>
  <c r="M453" i="5" s="1"/>
  <c r="R453" i="5"/>
  <c r="X91" i="44"/>
  <c r="I597" i="65"/>
  <c r="F299" i="3"/>
  <c r="F557" i="3" s="1"/>
  <c r="F556" i="3" s="1"/>
  <c r="H71" i="44"/>
  <c r="M541" i="3"/>
  <c r="M617" i="3" s="1"/>
  <c r="X257" i="3"/>
  <c r="M599" i="39"/>
  <c r="M597" i="39" s="1"/>
  <c r="M658" i="39"/>
  <c r="I658" i="39"/>
  <c r="I599" i="39"/>
  <c r="I597" i="39" s="1"/>
  <c r="V599" i="5"/>
  <c r="V597" i="5" s="1"/>
  <c r="F455" i="5"/>
  <c r="F453" i="5" s="1"/>
  <c r="S597" i="5"/>
  <c r="V91" i="44"/>
  <c r="S453" i="5"/>
  <c r="I654" i="65"/>
  <c r="O299" i="3"/>
  <c r="O298" i="3" s="1"/>
  <c r="O297" i="3" s="1"/>
  <c r="I71" i="44"/>
  <c r="U299" i="3"/>
  <c r="U557" i="3" s="1"/>
  <c r="Z599" i="39"/>
  <c r="Z597" i="39" s="1"/>
  <c r="Z658" i="39"/>
  <c r="E599" i="39"/>
  <c r="E597" i="39" s="1"/>
  <c r="E658" i="39"/>
  <c r="S658" i="39"/>
  <c r="S599" i="39"/>
  <c r="S597" i="39" s="1"/>
  <c r="X453" i="5"/>
  <c r="E91" i="44"/>
  <c r="R299" i="3"/>
  <c r="E455" i="2"/>
  <c r="L299" i="3"/>
  <c r="L557" i="3" s="1"/>
  <c r="L556" i="3" s="1"/>
  <c r="S299" i="3"/>
  <c r="S298" i="3" s="1"/>
  <c r="S297" i="3" s="1"/>
  <c r="G299" i="3"/>
  <c r="G298" i="3" s="1"/>
  <c r="G297" i="3" s="1"/>
  <c r="J453" i="65"/>
  <c r="Y455" i="2"/>
  <c r="Y453" i="2" s="1"/>
  <c r="S111" i="3"/>
  <c r="AB658" i="39"/>
  <c r="AB599" i="39"/>
  <c r="AB597" i="39" s="1"/>
  <c r="D558" i="3"/>
  <c r="W299" i="3"/>
  <c r="H656" i="65"/>
  <c r="H654" i="65" s="1"/>
  <c r="P634" i="3"/>
  <c r="G634" i="3"/>
  <c r="AD191" i="3"/>
  <c r="AA111" i="3"/>
  <c r="W111" i="3"/>
  <c r="G111" i="3"/>
  <c r="F453" i="65"/>
  <c r="G614" i="3"/>
  <c r="M606" i="3"/>
  <c r="M604" i="3" s="1"/>
  <c r="M658" i="3" s="1"/>
  <c r="M471" i="3"/>
  <c r="E614" i="3"/>
  <c r="E613" i="3" s="1"/>
  <c r="E659" i="3" s="1"/>
  <c r="F33" i="68" s="1"/>
  <c r="F62" i="68" s="1"/>
  <c r="E524" i="3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B298" i="3"/>
  <c r="AB297" i="3" s="1"/>
  <c r="AB557" i="3"/>
  <c r="AB556" i="3" s="1"/>
  <c r="M111" i="3"/>
  <c r="G606" i="3"/>
  <c r="G604" i="3" s="1"/>
  <c r="G658" i="3" s="1"/>
  <c r="G471" i="3"/>
  <c r="E634" i="3"/>
  <c r="O111" i="3"/>
  <c r="X610" i="3"/>
  <c r="X604" i="3" s="1"/>
  <c r="X658" i="3" s="1"/>
  <c r="X471" i="3"/>
  <c r="H299" i="3"/>
  <c r="M299" i="3"/>
  <c r="AE111" i="3"/>
  <c r="C614" i="3"/>
  <c r="P111" i="3"/>
  <c r="O614" i="3"/>
  <c r="S541" i="3"/>
  <c r="S617" i="3" s="1"/>
  <c r="H111" i="3"/>
  <c r="J257" i="3"/>
  <c r="AC634" i="3"/>
  <c r="L614" i="3"/>
  <c r="AB634" i="3"/>
  <c r="Q606" i="3"/>
  <c r="Q604" i="3" s="1"/>
  <c r="Q658" i="3" s="1"/>
  <c r="Q471" i="3"/>
  <c r="C299" i="3"/>
  <c r="AC606" i="3"/>
  <c r="AC604" i="3" s="1"/>
  <c r="AC658" i="3" s="1"/>
  <c r="AC471" i="3"/>
  <c r="D634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Z634" i="3"/>
  <c r="W606" i="3"/>
  <c r="W604" i="3" s="1"/>
  <c r="W658" i="3" s="1"/>
  <c r="W471" i="3"/>
  <c r="Y111" i="3"/>
  <c r="AA614" i="3"/>
  <c r="AA613" i="3" s="1"/>
  <c r="AA659" i="3" s="1"/>
  <c r="AB33" i="68" s="1"/>
  <c r="AB62" i="68" s="1"/>
  <c r="AA524" i="3"/>
  <c r="Z614" i="3"/>
  <c r="AB111" i="3"/>
  <c r="Y614" i="3"/>
  <c r="W191" i="3"/>
  <c r="R634" i="3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Q33" i="68" s="1"/>
  <c r="Q62" i="68" s="1"/>
  <c r="P524" i="3"/>
  <c r="N111" i="3"/>
  <c r="C606" i="3"/>
  <c r="C604" i="3" s="1"/>
  <c r="C658" i="3" s="1"/>
  <c r="C471" i="3"/>
  <c r="T614" i="3"/>
  <c r="D191" i="3"/>
  <c r="E111" i="3"/>
  <c r="J541" i="3"/>
  <c r="J617" i="3" s="1"/>
  <c r="E299" i="3"/>
  <c r="I658" i="41"/>
  <c r="I599" i="41"/>
  <c r="I597" i="41" s="1"/>
  <c r="R111" i="3"/>
  <c r="I257" i="3"/>
  <c r="U634" i="3"/>
  <c r="M614" i="3"/>
  <c r="O541" i="3"/>
  <c r="O617" i="3" s="1"/>
  <c r="U606" i="3"/>
  <c r="U604" i="3" s="1"/>
  <c r="U658" i="3" s="1"/>
  <c r="U471" i="3"/>
  <c r="F637" i="3"/>
  <c r="V614" i="3"/>
  <c r="V613" i="3" s="1"/>
  <c r="V659" i="3" s="1"/>
  <c r="W33" i="68" s="1"/>
  <c r="W62" i="68" s="1"/>
  <c r="V524" i="3"/>
  <c r="I614" i="3"/>
  <c r="AE637" i="3"/>
  <c r="S614" i="3"/>
  <c r="N614" i="3"/>
  <c r="F614" i="3"/>
  <c r="F613" i="3" s="1"/>
  <c r="F659" i="3" s="1"/>
  <c r="G33" i="68" s="1"/>
  <c r="G62" i="68" s="1"/>
  <c r="F524" i="3"/>
  <c r="W614" i="3"/>
  <c r="W613" i="3" s="1"/>
  <c r="W659" i="3" s="1"/>
  <c r="X33" i="68" s="1"/>
  <c r="X62" i="68" s="1"/>
  <c r="W524" i="3"/>
  <c r="U558" i="3"/>
  <c r="S610" i="3"/>
  <c r="S604" i="3" s="1"/>
  <c r="S658" i="3" s="1"/>
  <c r="S471" i="3"/>
  <c r="P606" i="3"/>
  <c r="P604" i="3" s="1"/>
  <c r="P658" i="3" s="1"/>
  <c r="P471" i="3"/>
  <c r="AB614" i="3"/>
  <c r="T634" i="3"/>
  <c r="AD614" i="3"/>
  <c r="AD613" i="3" s="1"/>
  <c r="AD659" i="3" s="1"/>
  <c r="AE33" i="68" s="1"/>
  <c r="AE62" i="68" s="1"/>
  <c r="AD524" i="3"/>
  <c r="N610" i="3"/>
  <c r="N604" i="3" s="1"/>
  <c r="N658" i="3" s="1"/>
  <c r="N471" i="3"/>
  <c r="U614" i="3"/>
  <c r="D614" i="3"/>
  <c r="AE543" i="3"/>
  <c r="AE541" i="3" s="1"/>
  <c r="AE617" i="3" s="1"/>
  <c r="AE257" i="3"/>
  <c r="Y634" i="3"/>
  <c r="E606" i="3"/>
  <c r="E604" i="3" s="1"/>
  <c r="E658" i="3" s="1"/>
  <c r="E471" i="3"/>
  <c r="Q557" i="3"/>
  <c r="Q556" i="3" s="1"/>
  <c r="Q298" i="3"/>
  <c r="Q297" i="3" s="1"/>
  <c r="J634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AD33" i="68" s="1"/>
  <c r="AD62" i="68" s="1"/>
  <c r="L257" i="3"/>
  <c r="K614" i="3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634" i="3"/>
  <c r="J299" i="3"/>
  <c r="T610" i="3"/>
  <c r="T604" i="3" s="1"/>
  <c r="T658" i="3" s="1"/>
  <c r="T471" i="3"/>
  <c r="L634" i="3"/>
  <c r="X524" i="3"/>
  <c r="X614" i="3"/>
  <c r="X613" i="3" s="1"/>
  <c r="X659" i="3" s="1"/>
  <c r="Y33" i="68" s="1"/>
  <c r="Y62" i="68" s="1"/>
  <c r="I606" i="3"/>
  <c r="I604" i="3" s="1"/>
  <c r="I658" i="3" s="1"/>
  <c r="I471" i="3"/>
  <c r="I634" i="3"/>
  <c r="R610" i="3"/>
  <c r="R604" i="3" s="1"/>
  <c r="R658" i="3" s="1"/>
  <c r="R471" i="3"/>
  <c r="AE299" i="3"/>
  <c r="H524" i="3"/>
  <c r="H614" i="3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N599" i="65"/>
  <c r="N597" i="65" s="1"/>
  <c r="N656" i="65"/>
  <c r="N654" i="65" s="1"/>
  <c r="AB599" i="65"/>
  <c r="AB597" i="65" s="1"/>
  <c r="AB656" i="65"/>
  <c r="AB654" i="65" s="1"/>
  <c r="AC4" i="2"/>
  <c r="P625" i="3"/>
  <c r="P624" i="3" s="1"/>
  <c r="P660" i="3" s="1"/>
  <c r="O453" i="5"/>
  <c r="M625" i="2"/>
  <c r="M624" i="2" s="1"/>
  <c r="M660" i="2" s="1"/>
  <c r="M555" i="2"/>
  <c r="M455" i="2" s="1"/>
  <c r="Z455" i="2"/>
  <c r="Z453" i="2" s="1"/>
  <c r="Y599" i="2"/>
  <c r="Y597" i="2" s="1"/>
  <c r="G4" i="2"/>
  <c r="O455" i="2"/>
  <c r="C4" i="2"/>
  <c r="W4" i="2"/>
  <c r="V455" i="2"/>
  <c r="V453" i="2" s="1"/>
  <c r="X455" i="2"/>
  <c r="X453" i="2" s="1"/>
  <c r="L657" i="2"/>
  <c r="Y9" i="44"/>
  <c r="Y654" i="40"/>
  <c r="T656" i="40"/>
  <c r="T49" i="44"/>
  <c r="AE656" i="41"/>
  <c r="AE50" i="44"/>
  <c r="AB657" i="2"/>
  <c r="AB599" i="2"/>
  <c r="AB597" i="2" s="1"/>
  <c r="N656" i="41"/>
  <c r="N50" i="44"/>
  <c r="G656" i="41"/>
  <c r="G50" i="44"/>
  <c r="V9" i="44"/>
  <c r="V654" i="40"/>
  <c r="O10" i="44"/>
  <c r="O654" i="41"/>
  <c r="O657" i="2"/>
  <c r="O599" i="2"/>
  <c r="AC656" i="39"/>
  <c r="AC48" i="44"/>
  <c r="AE656" i="39"/>
  <c r="AE48" i="44"/>
  <c r="D657" i="5"/>
  <c r="D599" i="5"/>
  <c r="Q657" i="2"/>
  <c r="Q599" i="2"/>
  <c r="Q597" i="2" s="1"/>
  <c r="AD657" i="5"/>
  <c r="AD599" i="5"/>
  <c r="AD597" i="5" s="1"/>
  <c r="M657" i="5"/>
  <c r="M599" i="5"/>
  <c r="M597" i="5" s="1"/>
  <c r="Q656" i="40"/>
  <c r="Q49" i="44"/>
  <c r="AA656" i="41"/>
  <c r="AA50" i="44"/>
  <c r="D656" i="39"/>
  <c r="D48" i="44"/>
  <c r="W657" i="2"/>
  <c r="H657" i="2"/>
  <c r="H599" i="2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C625" i="2"/>
  <c r="C624" i="2" s="1"/>
  <c r="C660" i="2" s="1"/>
  <c r="C555" i="2"/>
  <c r="C455" i="2" s="1"/>
  <c r="W656" i="40"/>
  <c r="W49" i="44"/>
  <c r="S455" i="2"/>
  <c r="S453" i="2" s="1"/>
  <c r="AD656" i="40"/>
  <c r="AD49" i="44"/>
  <c r="AA656" i="39"/>
  <c r="AA48" i="44"/>
  <c r="H656" i="39"/>
  <c r="H48" i="44"/>
  <c r="N597" i="5"/>
  <c r="U455" i="2"/>
  <c r="AE657" i="5"/>
  <c r="AE599" i="5"/>
  <c r="AE597" i="5" s="1"/>
  <c r="Z657" i="5"/>
  <c r="Z599" i="5"/>
  <c r="Z597" i="5" s="1"/>
  <c r="N657" i="2"/>
  <c r="N599" i="2"/>
  <c r="T656" i="39"/>
  <c r="T48" i="44"/>
  <c r="J657" i="2"/>
  <c r="J599" i="2"/>
  <c r="P657" i="2"/>
  <c r="X656" i="40"/>
  <c r="X49" i="44"/>
  <c r="F656" i="41"/>
  <c r="F50" i="44"/>
  <c r="R656" i="39"/>
  <c r="R48" i="44"/>
  <c r="AC9" i="44"/>
  <c r="AC654" i="40"/>
  <c r="K455" i="2"/>
  <c r="K453" i="2" s="1"/>
  <c r="E657" i="2"/>
  <c r="E599" i="2"/>
  <c r="AE657" i="2"/>
  <c r="C656" i="40"/>
  <c r="C49" i="44"/>
  <c r="E657" i="5"/>
  <c r="E599" i="5"/>
  <c r="E597" i="5" s="1"/>
  <c r="U656" i="41"/>
  <c r="U50" i="44"/>
  <c r="M656" i="41"/>
  <c r="M50" i="44"/>
  <c r="AA657" i="5"/>
  <c r="AA599" i="5"/>
  <c r="AA597" i="5" s="1"/>
  <c r="R656" i="40"/>
  <c r="R49" i="44"/>
  <c r="V657" i="2"/>
  <c r="V599" i="2"/>
  <c r="V597" i="2" s="1"/>
  <c r="AB657" i="5"/>
  <c r="AB599" i="5"/>
  <c r="AB597" i="5" s="1"/>
  <c r="G656" i="39"/>
  <c r="G48" i="44"/>
  <c r="Q10" i="44"/>
  <c r="Q654" i="4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N25" i="44"/>
  <c r="N656" i="5"/>
  <c r="U657" i="2"/>
  <c r="U599" i="2"/>
  <c r="F599" i="2"/>
  <c r="F597" i="2" s="1"/>
  <c r="T455" i="2"/>
  <c r="T453" i="2" s="1"/>
  <c r="P625" i="2"/>
  <c r="P624" i="2" s="1"/>
  <c r="P660" i="2" s="1"/>
  <c r="P555" i="2"/>
  <c r="P455" i="2" s="1"/>
  <c r="AD455" i="2"/>
  <c r="I599" i="2"/>
  <c r="G657" i="5"/>
  <c r="G599" i="5"/>
  <c r="G597" i="5" s="1"/>
  <c r="D9" i="44"/>
  <c r="D654" i="40"/>
  <c r="J656" i="40"/>
  <c r="J49" i="44"/>
  <c r="Z657" i="2"/>
  <c r="Z599" i="2"/>
  <c r="Z597" i="2" s="1"/>
  <c r="AE656" i="40"/>
  <c r="AE49" i="44"/>
  <c r="L9" i="44"/>
  <c r="L654" i="40"/>
  <c r="F657" i="5"/>
  <c r="F599" i="5"/>
  <c r="F597" i="5" s="1"/>
  <c r="L656" i="39"/>
  <c r="L48" i="44"/>
  <c r="L47" i="44" s="1"/>
  <c r="L51" i="44" s="1"/>
  <c r="Z656" i="41"/>
  <c r="Z50" i="44"/>
  <c r="Y657" i="5"/>
  <c r="Y599" i="5"/>
  <c r="Y597" i="5" s="1"/>
  <c r="K657" i="2"/>
  <c r="K599" i="2"/>
  <c r="K597" i="2" s="1"/>
  <c r="S656" i="41"/>
  <c r="S50" i="44"/>
  <c r="O657" i="5"/>
  <c r="O599" i="5"/>
  <c r="O597" i="5" s="1"/>
  <c r="C657" i="5"/>
  <c r="C599" i="5"/>
  <c r="C597" i="5" s="1"/>
  <c r="J657" i="5"/>
  <c r="J599" i="5"/>
  <c r="J597" i="5" s="1"/>
  <c r="T657" i="5"/>
  <c r="T599" i="5"/>
  <c r="T597" i="5" s="1"/>
  <c r="G625" i="2"/>
  <c r="G624" i="2" s="1"/>
  <c r="G660" i="2" s="1"/>
  <c r="G555" i="2"/>
  <c r="G455" i="2" s="1"/>
  <c r="W657" i="5"/>
  <c r="W599" i="5"/>
  <c r="V656" i="41"/>
  <c r="V50" i="44"/>
  <c r="V47" i="44" s="1"/>
  <c r="V51" i="44" s="1"/>
  <c r="H10" i="44"/>
  <c r="H654" i="41"/>
  <c r="Z9" i="44"/>
  <c r="Z654" i="40"/>
  <c r="G656" i="40"/>
  <c r="G49" i="44"/>
  <c r="D625" i="2"/>
  <c r="D624" i="2" s="1"/>
  <c r="D660" i="2" s="1"/>
  <c r="D555" i="2"/>
  <c r="D455" i="2" s="1"/>
  <c r="D453" i="2" s="1"/>
  <c r="O47" i="44"/>
  <c r="O51" i="44" s="1"/>
  <c r="S9" i="44"/>
  <c r="S654" i="40"/>
  <c r="R656" i="41"/>
  <c r="R50" i="44"/>
  <c r="L4" i="2"/>
  <c r="D656" i="41"/>
  <c r="D50" i="44"/>
  <c r="AA455" i="2"/>
  <c r="W625" i="2"/>
  <c r="W624" i="2" s="1"/>
  <c r="W660" i="2" s="1"/>
  <c r="W555" i="2"/>
  <c r="W455" i="2" s="1"/>
  <c r="F656" i="2"/>
  <c r="F4" i="44" s="1"/>
  <c r="F24" i="44"/>
  <c r="T657" i="2"/>
  <c r="T599" i="2"/>
  <c r="T597" i="2" s="1"/>
  <c r="U656" i="40"/>
  <c r="U49" i="44"/>
  <c r="AD657" i="2"/>
  <c r="AD599" i="2"/>
  <c r="I656" i="2"/>
  <c r="I4" i="44" s="1"/>
  <c r="I24" i="44"/>
  <c r="H597" i="5"/>
  <c r="W656" i="39"/>
  <c r="W48" i="44"/>
  <c r="N656" i="39"/>
  <c r="N48" i="44"/>
  <c r="AE625" i="2"/>
  <c r="AE624" i="2" s="1"/>
  <c r="AE660" i="2" s="1"/>
  <c r="AE555" i="2"/>
  <c r="AE455" i="2" s="1"/>
  <c r="W10" i="44"/>
  <c r="W654" i="41"/>
  <c r="V25" i="44"/>
  <c r="V656" i="5"/>
  <c r="AC657" i="2"/>
  <c r="U657" i="5"/>
  <c r="U599" i="5"/>
  <c r="V8" i="44"/>
  <c r="V654" i="39"/>
  <c r="AB9" i="44"/>
  <c r="AB654" i="40"/>
  <c r="P656" i="39"/>
  <c r="P48" i="44"/>
  <c r="C656" i="41"/>
  <c r="C50" i="44"/>
  <c r="N9" i="44"/>
  <c r="N654" i="40"/>
  <c r="Y656" i="2"/>
  <c r="Y4" i="44" s="1"/>
  <c r="Y24" i="44"/>
  <c r="P656" i="41"/>
  <c r="P50" i="44"/>
  <c r="J656" i="41"/>
  <c r="J50" i="44"/>
  <c r="T656" i="41"/>
  <c r="T50" i="44"/>
  <c r="S25" i="44"/>
  <c r="S656" i="5"/>
  <c r="K657" i="5"/>
  <c r="K599" i="5"/>
  <c r="K597" i="5" s="1"/>
  <c r="AC657" i="5"/>
  <c r="AC599" i="5"/>
  <c r="AC597" i="5" s="1"/>
  <c r="AA656" i="40"/>
  <c r="AA49" i="44"/>
  <c r="P657" i="5"/>
  <c r="P599" i="5"/>
  <c r="P597" i="5" s="1"/>
  <c r="H455" i="2"/>
  <c r="O8" i="44"/>
  <c r="O654" i="39"/>
  <c r="K656" i="40"/>
  <c r="K49" i="44"/>
  <c r="E656" i="41"/>
  <c r="E50" i="44"/>
  <c r="I9" i="44"/>
  <c r="I654" i="40"/>
  <c r="M9" i="44"/>
  <c r="M654" i="40"/>
  <c r="H656" i="40"/>
  <c r="H49" i="44"/>
  <c r="R657" i="2"/>
  <c r="C657" i="2"/>
  <c r="Y656" i="39"/>
  <c r="Y48" i="44"/>
  <c r="K656" i="41"/>
  <c r="K50" i="44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AA599" i="2"/>
  <c r="AE453" i="5"/>
  <c r="Z453" i="5"/>
  <c r="N455" i="2"/>
  <c r="I657" i="5"/>
  <c r="I599" i="5"/>
  <c r="H25" i="44"/>
  <c r="H656" i="5"/>
  <c r="AC557" i="3" l="1"/>
  <c r="AC556" i="3" s="1"/>
  <c r="AC555" i="3" s="1"/>
  <c r="T557" i="3"/>
  <c r="T556" i="3" s="1"/>
  <c r="Z298" i="3"/>
  <c r="Z297" i="3" s="1"/>
  <c r="AD298" i="3"/>
  <c r="AD297" i="3" s="1"/>
  <c r="AE453" i="2"/>
  <c r="Q34" i="68"/>
  <c r="W34" i="68"/>
  <c r="W63" i="68" s="1"/>
  <c r="N91" i="44"/>
  <c r="AC84" i="44"/>
  <c r="AC91" i="44" s="1"/>
  <c r="L84" i="44"/>
  <c r="L91" i="44" s="1"/>
  <c r="C84" i="44"/>
  <c r="C91" i="44" s="1"/>
  <c r="W84" i="44"/>
  <c r="W91" i="44" s="1"/>
  <c r="D84" i="44"/>
  <c r="D91" i="44" s="1"/>
  <c r="G84" i="44"/>
  <c r="G91" i="44" s="1"/>
  <c r="P84" i="44"/>
  <c r="P91" i="44" s="1"/>
  <c r="P92" i="44" s="1"/>
  <c r="M84" i="44"/>
  <c r="M91" i="44" s="1"/>
  <c r="R84" i="44"/>
  <c r="R91" i="44" s="1"/>
  <c r="AE84" i="44"/>
  <c r="AE91" i="44" s="1"/>
  <c r="W72" i="44"/>
  <c r="D597" i="5"/>
  <c r="AC72" i="44"/>
  <c r="P72" i="44"/>
  <c r="G613" i="3"/>
  <c r="G659" i="3" s="1"/>
  <c r="H33" i="68" s="1"/>
  <c r="H62" i="68" s="1"/>
  <c r="C613" i="3"/>
  <c r="C659" i="3" s="1"/>
  <c r="D33" i="68" s="1"/>
  <c r="D62" i="68" s="1"/>
  <c r="I597" i="5"/>
  <c r="E191" i="3"/>
  <c r="Q191" i="3"/>
  <c r="V52" i="44"/>
  <c r="U597" i="2"/>
  <c r="W597" i="5"/>
  <c r="U453" i="2"/>
  <c r="AC453" i="2"/>
  <c r="H191" i="3"/>
  <c r="N557" i="3"/>
  <c r="N556" i="3" s="1"/>
  <c r="N555" i="3" s="1"/>
  <c r="K524" i="3"/>
  <c r="C524" i="3"/>
  <c r="H613" i="3"/>
  <c r="H659" i="3" s="1"/>
  <c r="I33" i="68" s="1"/>
  <c r="I62" i="68" s="1"/>
  <c r="V72" i="44"/>
  <c r="W47" i="44"/>
  <c r="W51" i="44" s="1"/>
  <c r="W52" i="44" s="1"/>
  <c r="I453" i="2"/>
  <c r="E453" i="2"/>
  <c r="Y613" i="3"/>
  <c r="Y659" i="3" s="1"/>
  <c r="Z33" i="68" s="1"/>
  <c r="Z62" i="68" s="1"/>
  <c r="R599" i="2"/>
  <c r="V555" i="3"/>
  <c r="V298" i="3"/>
  <c r="V297" i="3" s="1"/>
  <c r="U191" i="3"/>
  <c r="O7" i="44"/>
  <c r="E597" i="2"/>
  <c r="AA191" i="3"/>
  <c r="N191" i="3"/>
  <c r="AB191" i="3"/>
  <c r="J191" i="3"/>
  <c r="M191" i="3"/>
  <c r="K191" i="3"/>
  <c r="Y191" i="3"/>
  <c r="AD4" i="2"/>
  <c r="AD597" i="2" s="1"/>
  <c r="S191" i="3"/>
  <c r="I191" i="3"/>
  <c r="G191" i="3"/>
  <c r="L191" i="3"/>
  <c r="AE191" i="3"/>
  <c r="Z191" i="3"/>
  <c r="O191" i="3"/>
  <c r="X191" i="3"/>
  <c r="R191" i="3"/>
  <c r="T191" i="3"/>
  <c r="R4" i="2"/>
  <c r="W453" i="5"/>
  <c r="O453" i="2"/>
  <c r="O597" i="2"/>
  <c r="P453" i="2"/>
  <c r="H453" i="2"/>
  <c r="H597" i="2"/>
  <c r="U453" i="5"/>
  <c r="U597" i="5"/>
  <c r="D298" i="3"/>
  <c r="D297" i="3" s="1"/>
  <c r="I557" i="3"/>
  <c r="I556" i="3" s="1"/>
  <c r="I625" i="3" s="1"/>
  <c r="I624" i="3" s="1"/>
  <c r="I660" i="3" s="1"/>
  <c r="J34" i="68" s="1"/>
  <c r="J95" i="68" s="1"/>
  <c r="G557" i="3"/>
  <c r="G556" i="3" s="1"/>
  <c r="G625" i="3" s="1"/>
  <c r="G624" i="3" s="1"/>
  <c r="D556" i="3"/>
  <c r="D625" i="3" s="1"/>
  <c r="D624" i="3" s="1"/>
  <c r="P298" i="3"/>
  <c r="P297" i="3" s="1"/>
  <c r="O557" i="3"/>
  <c r="O556" i="3" s="1"/>
  <c r="O625" i="3" s="1"/>
  <c r="O624" i="3" s="1"/>
  <c r="O660" i="3" s="1"/>
  <c r="P34" i="68" s="1"/>
  <c r="AA298" i="3"/>
  <c r="AA297" i="3" s="1"/>
  <c r="U556" i="3"/>
  <c r="U555" i="3" s="1"/>
  <c r="N453" i="2"/>
  <c r="I597" i="2"/>
  <c r="AA597" i="2"/>
  <c r="AA453" i="2"/>
  <c r="W453" i="2"/>
  <c r="N597" i="2"/>
  <c r="J597" i="2"/>
  <c r="M599" i="2"/>
  <c r="M597" i="2" s="1"/>
  <c r="V92" i="44"/>
  <c r="X557" i="3"/>
  <c r="X556" i="3" s="1"/>
  <c r="X555" i="3" s="1"/>
  <c r="S557" i="3"/>
  <c r="S556" i="3" s="1"/>
  <c r="S625" i="3" s="1"/>
  <c r="S624" i="3" s="1"/>
  <c r="AA555" i="3"/>
  <c r="AA625" i="3"/>
  <c r="AA624" i="3" s="1"/>
  <c r="AA660" i="3" s="1"/>
  <c r="AB34" i="68" s="1"/>
  <c r="J453" i="2"/>
  <c r="G453" i="2"/>
  <c r="U298" i="3"/>
  <c r="U297" i="3" s="1"/>
  <c r="Y298" i="3"/>
  <c r="Y297" i="3" s="1"/>
  <c r="F298" i="3"/>
  <c r="F297" i="3" s="1"/>
  <c r="D524" i="3"/>
  <c r="G72" i="44"/>
  <c r="K613" i="3"/>
  <c r="K659" i="3" s="1"/>
  <c r="L33" i="68" s="1"/>
  <c r="L62" i="68" s="1"/>
  <c r="D613" i="3"/>
  <c r="D659" i="3" s="1"/>
  <c r="E33" i="68" s="1"/>
  <c r="E62" i="68" s="1"/>
  <c r="AD72" i="44"/>
  <c r="X72" i="44"/>
  <c r="T613" i="3"/>
  <c r="T659" i="3" s="1"/>
  <c r="U33" i="68" s="1"/>
  <c r="U62" i="68" s="1"/>
  <c r="Y524" i="3"/>
  <c r="E72" i="44"/>
  <c r="F72" i="44"/>
  <c r="G524" i="3"/>
  <c r="AA72" i="44"/>
  <c r="S613" i="3"/>
  <c r="S659" i="3" s="1"/>
  <c r="T33" i="68" s="1"/>
  <c r="T62" i="68" s="1"/>
  <c r="AB613" i="3"/>
  <c r="AB659" i="3" s="1"/>
  <c r="AC33" i="68" s="1"/>
  <c r="AC62" i="68" s="1"/>
  <c r="D453" i="5"/>
  <c r="Q72" i="44"/>
  <c r="L298" i="3"/>
  <c r="L297" i="3" s="1"/>
  <c r="AD470" i="3"/>
  <c r="AD467" i="3" s="1"/>
  <c r="AD603" i="3" s="1"/>
  <c r="AD102" i="3"/>
  <c r="AD466" i="3" s="1"/>
  <c r="AD463" i="3" s="1"/>
  <c r="AD602" i="3" s="1"/>
  <c r="R470" i="3"/>
  <c r="R467" i="3" s="1"/>
  <c r="R603" i="3" s="1"/>
  <c r="R102" i="3"/>
  <c r="R466" i="3" s="1"/>
  <c r="R463" i="3" s="1"/>
  <c r="R602" i="3" s="1"/>
  <c r="AE470" i="3"/>
  <c r="AE467" i="3" s="1"/>
  <c r="AE603" i="3" s="1"/>
  <c r="AE102" i="3"/>
  <c r="AE466" i="3" s="1"/>
  <c r="AE463" i="3" s="1"/>
  <c r="AE602" i="3" s="1"/>
  <c r="G470" i="3"/>
  <c r="G467" i="3" s="1"/>
  <c r="G603" i="3" s="1"/>
  <c r="G102" i="3"/>
  <c r="G466" i="3" s="1"/>
  <c r="G463" i="3" s="1"/>
  <c r="G602" i="3" s="1"/>
  <c r="I470" i="3"/>
  <c r="I467" i="3" s="1"/>
  <c r="I603" i="3" s="1"/>
  <c r="I102" i="3"/>
  <c r="I466" i="3" s="1"/>
  <c r="I463" i="3" s="1"/>
  <c r="I602" i="3" s="1"/>
  <c r="D470" i="3"/>
  <c r="D467" i="3" s="1"/>
  <c r="D603" i="3" s="1"/>
  <c r="D102" i="3"/>
  <c r="D466" i="3" s="1"/>
  <c r="D463" i="3" s="1"/>
  <c r="D602" i="3" s="1"/>
  <c r="AC470" i="3"/>
  <c r="AC467" i="3" s="1"/>
  <c r="AC603" i="3" s="1"/>
  <c r="AC102" i="3"/>
  <c r="AC466" i="3" s="1"/>
  <c r="AC463" i="3" s="1"/>
  <c r="AC602" i="3" s="1"/>
  <c r="Z470" i="3"/>
  <c r="Z467" i="3" s="1"/>
  <c r="Z603" i="3" s="1"/>
  <c r="Z102" i="3"/>
  <c r="Z466" i="3" s="1"/>
  <c r="Z463" i="3" s="1"/>
  <c r="Z602" i="3" s="1"/>
  <c r="T470" i="3"/>
  <c r="T467" i="3" s="1"/>
  <c r="T603" i="3" s="1"/>
  <c r="T102" i="3"/>
  <c r="T466" i="3" s="1"/>
  <c r="T463" i="3" s="1"/>
  <c r="T602" i="3" s="1"/>
  <c r="E470" i="3"/>
  <c r="E467" i="3" s="1"/>
  <c r="E603" i="3" s="1"/>
  <c r="E102" i="3"/>
  <c r="E466" i="3" s="1"/>
  <c r="E463" i="3" s="1"/>
  <c r="E602" i="3" s="1"/>
  <c r="N470" i="3"/>
  <c r="N467" i="3" s="1"/>
  <c r="N603" i="3" s="1"/>
  <c r="N102" i="3"/>
  <c r="N466" i="3" s="1"/>
  <c r="N463" i="3" s="1"/>
  <c r="N602" i="3" s="1"/>
  <c r="AB470" i="3"/>
  <c r="AB467" i="3" s="1"/>
  <c r="AB603" i="3" s="1"/>
  <c r="AB102" i="3"/>
  <c r="AB466" i="3" s="1"/>
  <c r="AB463" i="3" s="1"/>
  <c r="AB602" i="3" s="1"/>
  <c r="P470" i="3"/>
  <c r="P467" i="3" s="1"/>
  <c r="P603" i="3" s="1"/>
  <c r="P102" i="3"/>
  <c r="P466" i="3" s="1"/>
  <c r="P463" i="3" s="1"/>
  <c r="P602" i="3" s="1"/>
  <c r="O470" i="3"/>
  <c r="O467" i="3" s="1"/>
  <c r="O603" i="3" s="1"/>
  <c r="O102" i="3"/>
  <c r="O466" i="3" s="1"/>
  <c r="O463" i="3" s="1"/>
  <c r="O602" i="3" s="1"/>
  <c r="W470" i="3"/>
  <c r="W467" i="3" s="1"/>
  <c r="W603" i="3" s="1"/>
  <c r="W102" i="3"/>
  <c r="W466" i="3" s="1"/>
  <c r="W463" i="3" s="1"/>
  <c r="W602" i="3" s="1"/>
  <c r="S470" i="3"/>
  <c r="S467" i="3" s="1"/>
  <c r="S603" i="3" s="1"/>
  <c r="S102" i="3"/>
  <c r="S466" i="3" s="1"/>
  <c r="S463" i="3" s="1"/>
  <c r="S602" i="3" s="1"/>
  <c r="F470" i="3"/>
  <c r="F467" i="3" s="1"/>
  <c r="F603" i="3" s="1"/>
  <c r="F102" i="3"/>
  <c r="F466" i="3" s="1"/>
  <c r="F463" i="3" s="1"/>
  <c r="F602" i="3" s="1"/>
  <c r="Q470" i="3"/>
  <c r="Q467" i="3" s="1"/>
  <c r="Q603" i="3" s="1"/>
  <c r="Q102" i="3"/>
  <c r="Q466" i="3" s="1"/>
  <c r="Q463" i="3" s="1"/>
  <c r="Q602" i="3" s="1"/>
  <c r="L470" i="3"/>
  <c r="L467" i="3" s="1"/>
  <c r="L603" i="3" s="1"/>
  <c r="L102" i="3"/>
  <c r="L466" i="3" s="1"/>
  <c r="L463" i="3" s="1"/>
  <c r="L602" i="3" s="1"/>
  <c r="H470" i="3"/>
  <c r="H467" i="3" s="1"/>
  <c r="H603" i="3" s="1"/>
  <c r="H102" i="3"/>
  <c r="H466" i="3" s="1"/>
  <c r="H463" i="3" s="1"/>
  <c r="H602" i="3" s="1"/>
  <c r="M470" i="3"/>
  <c r="M467" i="3" s="1"/>
  <c r="M603" i="3" s="1"/>
  <c r="M102" i="3"/>
  <c r="M466" i="3" s="1"/>
  <c r="M463" i="3" s="1"/>
  <c r="M602" i="3" s="1"/>
  <c r="AA470" i="3"/>
  <c r="AA467" i="3" s="1"/>
  <c r="AA603" i="3" s="1"/>
  <c r="AA102" i="3"/>
  <c r="AA466" i="3" s="1"/>
  <c r="AA463" i="3" s="1"/>
  <c r="AA602" i="3" s="1"/>
  <c r="X470" i="3"/>
  <c r="X467" i="3" s="1"/>
  <c r="X603" i="3" s="1"/>
  <c r="X102" i="3"/>
  <c r="X466" i="3" s="1"/>
  <c r="X463" i="3" s="1"/>
  <c r="X602" i="3" s="1"/>
  <c r="J470" i="3"/>
  <c r="J467" i="3" s="1"/>
  <c r="J603" i="3" s="1"/>
  <c r="J102" i="3"/>
  <c r="J466" i="3" s="1"/>
  <c r="J463" i="3" s="1"/>
  <c r="J602" i="3" s="1"/>
  <c r="Y470" i="3"/>
  <c r="Y467" i="3" s="1"/>
  <c r="Y603" i="3" s="1"/>
  <c r="Y102" i="3"/>
  <c r="Y466" i="3" s="1"/>
  <c r="Y463" i="3" s="1"/>
  <c r="Y602" i="3" s="1"/>
  <c r="N47" i="44"/>
  <c r="N51" i="44" s="1"/>
  <c r="N52" i="44" s="1"/>
  <c r="L52" i="44"/>
  <c r="M524" i="3"/>
  <c r="U524" i="3"/>
  <c r="M613" i="3"/>
  <c r="M659" i="3" s="1"/>
  <c r="N33" i="68" s="1"/>
  <c r="N62" i="68" s="1"/>
  <c r="U613" i="3"/>
  <c r="U659" i="3" s="1"/>
  <c r="V33" i="68" s="1"/>
  <c r="V62" i="68" s="1"/>
  <c r="AB524" i="3"/>
  <c r="T524" i="3"/>
  <c r="M453" i="2"/>
  <c r="S48" i="44"/>
  <c r="S656" i="39"/>
  <c r="H72" i="44"/>
  <c r="E656" i="39"/>
  <c r="E48" i="44"/>
  <c r="X48" i="44"/>
  <c r="X656" i="39"/>
  <c r="J656" i="39"/>
  <c r="J48" i="44"/>
  <c r="J47" i="44" s="1"/>
  <c r="J51" i="44" s="1"/>
  <c r="J52" i="44" s="1"/>
  <c r="AD656" i="39"/>
  <c r="AD48" i="44"/>
  <c r="AD47" i="44" s="1"/>
  <c r="AD51" i="44" s="1"/>
  <c r="AD52" i="44" s="1"/>
  <c r="Y47" i="44"/>
  <c r="Y51" i="44" s="1"/>
  <c r="Y52" i="44" s="1"/>
  <c r="S47" i="44"/>
  <c r="S51" i="44" s="1"/>
  <c r="S52" i="44" s="1"/>
  <c r="X47" i="44"/>
  <c r="X51" i="44" s="1"/>
  <c r="X52" i="44" s="1"/>
  <c r="I48" i="44"/>
  <c r="I656" i="39"/>
  <c r="Q656" i="39"/>
  <c r="Q48" i="44"/>
  <c r="Q47" i="44" s="1"/>
  <c r="Q51" i="44" s="1"/>
  <c r="Q52" i="44" s="1"/>
  <c r="K48" i="44"/>
  <c r="K47" i="44" s="1"/>
  <c r="K51" i="44" s="1"/>
  <c r="K52" i="44" s="1"/>
  <c r="K656" i="39"/>
  <c r="E47" i="44"/>
  <c r="E51" i="44" s="1"/>
  <c r="E52" i="44" s="1"/>
  <c r="O52" i="44"/>
  <c r="G599" i="2"/>
  <c r="G597" i="2" s="1"/>
  <c r="Z48" i="44"/>
  <c r="Z47" i="44" s="1"/>
  <c r="Z51" i="44" s="1"/>
  <c r="Z52" i="44" s="1"/>
  <c r="Z656" i="39"/>
  <c r="M48" i="44"/>
  <c r="M47" i="44" s="1"/>
  <c r="M51" i="44" s="1"/>
  <c r="M52" i="44" s="1"/>
  <c r="M656" i="39"/>
  <c r="F656" i="39"/>
  <c r="F48" i="44"/>
  <c r="F47" i="44" s="1"/>
  <c r="F51" i="44" s="1"/>
  <c r="F52" i="44" s="1"/>
  <c r="U656" i="39"/>
  <c r="U48" i="44"/>
  <c r="U47" i="44" s="1"/>
  <c r="U51" i="44" s="1"/>
  <c r="U52" i="44" s="1"/>
  <c r="R557" i="3"/>
  <c r="R556" i="3" s="1"/>
  <c r="R298" i="3"/>
  <c r="R297" i="3" s="1"/>
  <c r="AB48" i="44"/>
  <c r="AB47" i="44" s="1"/>
  <c r="AB51" i="44" s="1"/>
  <c r="AB52" i="44" s="1"/>
  <c r="AB656" i="39"/>
  <c r="Z613" i="3"/>
  <c r="Z659" i="3" s="1"/>
  <c r="AA33" i="68" s="1"/>
  <c r="AA62" i="68" s="1"/>
  <c r="W557" i="3"/>
  <c r="W556" i="3" s="1"/>
  <c r="W298" i="3"/>
  <c r="W297" i="3" s="1"/>
  <c r="AE613" i="3"/>
  <c r="AE659" i="3" s="1"/>
  <c r="AF33" i="68" s="1"/>
  <c r="AF62" i="68" s="1"/>
  <c r="S524" i="3"/>
  <c r="AE524" i="3"/>
  <c r="Z524" i="3"/>
  <c r="R617" i="3"/>
  <c r="R613" i="3" s="1"/>
  <c r="R659" i="3" s="1"/>
  <c r="S33" i="68" s="1"/>
  <c r="S62" i="68" s="1"/>
  <c r="R524" i="3"/>
  <c r="AD625" i="3"/>
  <c r="AD624" i="3" s="1"/>
  <c r="AD555" i="3"/>
  <c r="N524" i="3"/>
  <c r="L524" i="3"/>
  <c r="O524" i="3"/>
  <c r="J613" i="3"/>
  <c r="Y625" i="3"/>
  <c r="Y624" i="3" s="1"/>
  <c r="Y555" i="3"/>
  <c r="Z625" i="3"/>
  <c r="Z624" i="3" s="1"/>
  <c r="Z555" i="3"/>
  <c r="Q625" i="3"/>
  <c r="Q624" i="3" s="1"/>
  <c r="Q555" i="3"/>
  <c r="N613" i="3"/>
  <c r="I656" i="41"/>
  <c r="I50" i="44"/>
  <c r="L613" i="3"/>
  <c r="M557" i="3"/>
  <c r="M556" i="3" s="1"/>
  <c r="M298" i="3"/>
  <c r="M297" i="3" s="1"/>
  <c r="J298" i="3"/>
  <c r="J297" i="3" s="1"/>
  <c r="J557" i="3"/>
  <c r="J556" i="3" s="1"/>
  <c r="I524" i="3"/>
  <c r="K625" i="3"/>
  <c r="K624" i="3" s="1"/>
  <c r="K555" i="3"/>
  <c r="H298" i="3"/>
  <c r="H297" i="3" s="1"/>
  <c r="H557" i="3"/>
  <c r="H556" i="3" s="1"/>
  <c r="T625" i="3"/>
  <c r="T624" i="3" s="1"/>
  <c r="T555" i="3"/>
  <c r="L555" i="3"/>
  <c r="L625" i="3"/>
  <c r="L624" i="3" s="1"/>
  <c r="L660" i="3" s="1"/>
  <c r="M34" i="68" s="1"/>
  <c r="AE557" i="3"/>
  <c r="AE556" i="3" s="1"/>
  <c r="AE298" i="3"/>
  <c r="AE297" i="3" s="1"/>
  <c r="I613" i="3"/>
  <c r="E557" i="3"/>
  <c r="E556" i="3" s="1"/>
  <c r="E298" i="3"/>
  <c r="E297" i="3" s="1"/>
  <c r="C557" i="3"/>
  <c r="C556" i="3" s="1"/>
  <c r="C298" i="3"/>
  <c r="C297" i="3" s="1"/>
  <c r="O613" i="3"/>
  <c r="AB625" i="3"/>
  <c r="AB624" i="3" s="1"/>
  <c r="AB555" i="3"/>
  <c r="J524" i="3"/>
  <c r="F625" i="3"/>
  <c r="F624" i="3" s="1"/>
  <c r="F555" i="3"/>
  <c r="C599" i="2"/>
  <c r="C597" i="2" s="1"/>
  <c r="C453" i="2"/>
  <c r="L453" i="2"/>
  <c r="I25" i="44"/>
  <c r="I656" i="5"/>
  <c r="E10" i="44"/>
  <c r="E654" i="41"/>
  <c r="J10" i="44"/>
  <c r="J654" i="41"/>
  <c r="Y654" i="2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AC8" i="44"/>
  <c r="AC654" i="39"/>
  <c r="O656" i="2"/>
  <c r="O4" i="44" s="1"/>
  <c r="O24" i="44"/>
  <c r="H5" i="44"/>
  <c r="H654" i="5"/>
  <c r="AA656" i="2"/>
  <c r="AA4" i="44" s="1"/>
  <c r="AA24" i="44"/>
  <c r="X656" i="2"/>
  <c r="X4" i="44" s="1"/>
  <c r="X24" i="44"/>
  <c r="G656" i="2"/>
  <c r="G4" i="44" s="1"/>
  <c r="G24" i="44"/>
  <c r="K10" i="44"/>
  <c r="K654" i="41"/>
  <c r="C656" i="2"/>
  <c r="C4" i="44" s="1"/>
  <c r="C24" i="44"/>
  <c r="P25" i="44"/>
  <c r="P656" i="5"/>
  <c r="C10" i="44"/>
  <c r="C654" i="41"/>
  <c r="AC656" i="2"/>
  <c r="AC4" i="44" s="1"/>
  <c r="AC24" i="44"/>
  <c r="W8" i="44"/>
  <c r="W654" i="39"/>
  <c r="J25" i="44"/>
  <c r="J656" i="5"/>
  <c r="S10" i="44"/>
  <c r="S654" i="41"/>
  <c r="Y25" i="44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R10" i="44"/>
  <c r="R654" i="41"/>
  <c r="V10" i="44"/>
  <c r="V7" i="44" s="1"/>
  <c r="V654" i="4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M10" i="44"/>
  <c r="M654" i="41"/>
  <c r="U10" i="44"/>
  <c r="U654" i="41"/>
  <c r="R8" i="44"/>
  <c r="R654" i="39"/>
  <c r="F10" i="44"/>
  <c r="F654" i="4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D8" i="44"/>
  <c r="D7" i="44" s="1"/>
  <c r="D654" i="39"/>
  <c r="AA10" i="44"/>
  <c r="AA654" i="41"/>
  <c r="AD25" i="44"/>
  <c r="AD656" i="5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L8" i="44"/>
  <c r="L7" i="44" s="1"/>
  <c r="L654" i="39"/>
  <c r="F25" i="44"/>
  <c r="F656" i="5"/>
  <c r="U656" i="2"/>
  <c r="U4" i="44" s="1"/>
  <c r="U24" i="44"/>
  <c r="G8" i="44"/>
  <c r="G654" i="39"/>
  <c r="E656" i="2"/>
  <c r="E4" i="44" s="1"/>
  <c r="E24" i="44"/>
  <c r="P599" i="2"/>
  <c r="P597" i="2" s="1"/>
  <c r="H47" i="44"/>
  <c r="H51" i="44" s="1"/>
  <c r="H52" i="44" s="1"/>
  <c r="W599" i="2"/>
  <c r="W597" i="2" s="1"/>
  <c r="Q9" i="44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AC625" i="3" l="1"/>
  <c r="AC624" i="3" s="1"/>
  <c r="W95" i="68"/>
  <c r="N625" i="3"/>
  <c r="N624" i="3" s="1"/>
  <c r="N660" i="3" s="1"/>
  <c r="O34" i="68" s="1"/>
  <c r="O95" i="68" s="1"/>
  <c r="C72" i="44"/>
  <c r="P95" i="68"/>
  <c r="P63" i="68"/>
  <c r="AB95" i="68"/>
  <c r="AB63" i="68"/>
  <c r="J63" i="68"/>
  <c r="Q95" i="68"/>
  <c r="Q63" i="68"/>
  <c r="M95" i="68"/>
  <c r="M63" i="68"/>
  <c r="L92" i="44"/>
  <c r="AA92" i="44"/>
  <c r="O92" i="44"/>
  <c r="I92" i="44"/>
  <c r="AB72" i="44"/>
  <c r="Y72" i="44"/>
  <c r="U72" i="44"/>
  <c r="S72" i="44"/>
  <c r="Z72" i="44"/>
  <c r="M72" i="44"/>
  <c r="D72" i="44"/>
  <c r="R72" i="44"/>
  <c r="AE72" i="44"/>
  <c r="T72" i="44"/>
  <c r="K72" i="44"/>
  <c r="O555" i="3"/>
  <c r="AD453" i="2"/>
  <c r="I555" i="3"/>
  <c r="I47" i="44"/>
  <c r="I51" i="44" s="1"/>
  <c r="I52" i="44" s="1"/>
  <c r="R597" i="2"/>
  <c r="R453" i="2"/>
  <c r="U625" i="3"/>
  <c r="U624" i="3" s="1"/>
  <c r="U660" i="3" s="1"/>
  <c r="G555" i="3"/>
  <c r="D555" i="3"/>
  <c r="X625" i="3"/>
  <c r="X624" i="3" s="1"/>
  <c r="X660" i="3" s="1"/>
  <c r="S555" i="3"/>
  <c r="M654" i="39"/>
  <c r="M8" i="44"/>
  <c r="M7" i="44" s="1"/>
  <c r="U8" i="44"/>
  <c r="U7" i="44" s="1"/>
  <c r="U654" i="39"/>
  <c r="Q654" i="39"/>
  <c r="Q8" i="44"/>
  <c r="Q7" i="44" s="1"/>
  <c r="AD654" i="39"/>
  <c r="AD8" i="44"/>
  <c r="AD7" i="44" s="1"/>
  <c r="S654" i="39"/>
  <c r="S8" i="44"/>
  <c r="S7" i="44" s="1"/>
  <c r="X654" i="39"/>
  <c r="X8" i="44"/>
  <c r="X7" i="44" s="1"/>
  <c r="Z8" i="44"/>
  <c r="Z7" i="44" s="1"/>
  <c r="Z654" i="39"/>
  <c r="K8" i="44"/>
  <c r="K7" i="44" s="1"/>
  <c r="K654" i="39"/>
  <c r="I8" i="44"/>
  <c r="I654" i="39"/>
  <c r="F8" i="44"/>
  <c r="F7" i="44" s="1"/>
  <c r="F654" i="39"/>
  <c r="J8" i="44"/>
  <c r="J7" i="44" s="1"/>
  <c r="J654" i="39"/>
  <c r="E8" i="44"/>
  <c r="E7" i="44" s="1"/>
  <c r="E654" i="39"/>
  <c r="R625" i="3"/>
  <c r="R624" i="3" s="1"/>
  <c r="R555" i="3"/>
  <c r="AB8" i="44"/>
  <c r="AB7" i="44" s="1"/>
  <c r="AB654" i="39"/>
  <c r="P7" i="44"/>
  <c r="D660" i="3"/>
  <c r="W555" i="3"/>
  <c r="W625" i="3"/>
  <c r="W624" i="3" s="1"/>
  <c r="AA7" i="44"/>
  <c r="O659" i="3"/>
  <c r="P33" i="68" s="1"/>
  <c r="P62" i="68" s="1"/>
  <c r="T660" i="3"/>
  <c r="M625" i="3"/>
  <c r="M624" i="3" s="1"/>
  <c r="M555" i="3"/>
  <c r="Y660" i="3"/>
  <c r="I659" i="3"/>
  <c r="J33" i="68" s="1"/>
  <c r="J62" i="68" s="1"/>
  <c r="I10" i="44"/>
  <c r="I654" i="41"/>
  <c r="G660" i="3"/>
  <c r="F660" i="3"/>
  <c r="C625" i="3"/>
  <c r="C624" i="3" s="1"/>
  <c r="C555" i="3"/>
  <c r="E625" i="3"/>
  <c r="E624" i="3" s="1"/>
  <c r="E555" i="3"/>
  <c r="S660" i="3"/>
  <c r="K660" i="3"/>
  <c r="L659" i="3"/>
  <c r="M33" i="68" s="1"/>
  <c r="M62" i="68" s="1"/>
  <c r="N659" i="3"/>
  <c r="O33" i="68" s="1"/>
  <c r="O62" i="68" s="1"/>
  <c r="Q660" i="3"/>
  <c r="AB660" i="3"/>
  <c r="AC660" i="3"/>
  <c r="AE625" i="3"/>
  <c r="AE624" i="3" s="1"/>
  <c r="AE555" i="3"/>
  <c r="H625" i="3"/>
  <c r="H624" i="3" s="1"/>
  <c r="H555" i="3"/>
  <c r="J625" i="3"/>
  <c r="J624" i="3" s="1"/>
  <c r="J660" i="3" s="1"/>
  <c r="K34" i="68" s="1"/>
  <c r="J555" i="3"/>
  <c r="Z660" i="3"/>
  <c r="J659" i="3"/>
  <c r="K33" i="68" s="1"/>
  <c r="K62" i="68" s="1"/>
  <c r="AD660" i="3"/>
  <c r="R654" i="2"/>
  <c r="AD5" i="44"/>
  <c r="AD654" i="5"/>
  <c r="P654" i="2"/>
  <c r="L654" i="2"/>
  <c r="F5" i="44"/>
  <c r="F654" i="5"/>
  <c r="J654" i="2"/>
  <c r="AB5" i="44"/>
  <c r="AB654" i="5"/>
  <c r="X5" i="44"/>
  <c r="X654" i="5"/>
  <c r="V654" i="2"/>
  <c r="W7" i="44"/>
  <c r="AC654" i="2"/>
  <c r="C654" i="2"/>
  <c r="G654" i="2"/>
  <c r="AA654" i="2"/>
  <c r="AC7" i="44"/>
  <c r="W654" i="2"/>
  <c r="Z5" i="44"/>
  <c r="Z654" i="5"/>
  <c r="R5" i="44"/>
  <c r="R654" i="5"/>
  <c r="G5" i="44"/>
  <c r="G654" i="5"/>
  <c r="AE5" i="44"/>
  <c r="AE654" i="5"/>
  <c r="S654" i="2"/>
  <c r="C5" i="44"/>
  <c r="C654" i="5"/>
  <c r="AB654" i="2"/>
  <c r="K654" i="2"/>
  <c r="N7" i="44"/>
  <c r="K5" i="44"/>
  <c r="K654" i="5"/>
  <c r="Y7" i="44"/>
  <c r="M654" i="2"/>
  <c r="C7" i="44"/>
  <c r="M5" i="44"/>
  <c r="M654" i="5"/>
  <c r="AE654" i="2"/>
  <c r="AA5" i="44"/>
  <c r="AA654" i="5"/>
  <c r="H7" i="44"/>
  <c r="Z654" i="2"/>
  <c r="AD654" i="2"/>
  <c r="I5" i="44"/>
  <c r="I654" i="5"/>
  <c r="AC5" i="44"/>
  <c r="AC654" i="5"/>
  <c r="D654" i="2"/>
  <c r="Y5" i="44"/>
  <c r="Y654" i="5"/>
  <c r="J5" i="44"/>
  <c r="J654" i="5"/>
  <c r="D5" i="44"/>
  <c r="D654" i="5"/>
  <c r="E5" i="44"/>
  <c r="E654" i="5"/>
  <c r="T654" i="2"/>
  <c r="E654" i="2"/>
  <c r="G7" i="44"/>
  <c r="U654" i="2"/>
  <c r="O5" i="44"/>
  <c r="O654" i="5"/>
  <c r="T5" i="44"/>
  <c r="T654" i="5"/>
  <c r="U5" i="44"/>
  <c r="U654" i="5"/>
  <c r="Q654" i="2"/>
  <c r="H654" i="2"/>
  <c r="N654" i="2"/>
  <c r="T7" i="44"/>
  <c r="R7" i="44"/>
  <c r="P5" i="44"/>
  <c r="P654" i="5"/>
  <c r="X654" i="2"/>
  <c r="O654" i="2"/>
  <c r="AE7" i="44"/>
  <c r="L5" i="44"/>
  <c r="L654" i="5"/>
  <c r="Q5" i="44"/>
  <c r="Q654" i="5"/>
  <c r="W5" i="44"/>
  <c r="W654" i="5"/>
  <c r="N92" i="44" l="1"/>
  <c r="O63" i="68"/>
  <c r="AA34" i="68"/>
  <c r="E34" i="68"/>
  <c r="R34" i="68"/>
  <c r="T34" i="68"/>
  <c r="K95" i="68"/>
  <c r="K63" i="68"/>
  <c r="AE34" i="68"/>
  <c r="G34" i="68"/>
  <c r="V34" i="68"/>
  <c r="AD34" i="68"/>
  <c r="H34" i="68"/>
  <c r="Z34" i="68"/>
  <c r="U34" i="68"/>
  <c r="AC34" i="68"/>
  <c r="L34" i="68"/>
  <c r="Y34" i="68"/>
  <c r="J92" i="44"/>
  <c r="I7" i="44"/>
  <c r="R660" i="3"/>
  <c r="D92" i="44"/>
  <c r="W660" i="3"/>
  <c r="H660" i="3"/>
  <c r="AC92" i="44"/>
  <c r="J72" i="44"/>
  <c r="Q92" i="44"/>
  <c r="L72" i="44"/>
  <c r="S92" i="44"/>
  <c r="C660" i="3"/>
  <c r="Y92" i="44"/>
  <c r="U92" i="44"/>
  <c r="T92" i="44"/>
  <c r="AE660" i="3"/>
  <c r="AB92" i="44"/>
  <c r="G92" i="44"/>
  <c r="I72" i="44"/>
  <c r="AD92" i="44"/>
  <c r="Z92" i="44"/>
  <c r="N72" i="44"/>
  <c r="K92" i="44"/>
  <c r="E660" i="3"/>
  <c r="F92" i="44"/>
  <c r="X92" i="44"/>
  <c r="M660" i="3"/>
  <c r="O72" i="44"/>
  <c r="I34" i="68" l="1"/>
  <c r="X34" i="68"/>
  <c r="L95" i="68"/>
  <c r="L63" i="68"/>
  <c r="U95" i="68"/>
  <c r="U63" i="68"/>
  <c r="H95" i="68"/>
  <c r="H63" i="68"/>
  <c r="V95" i="68"/>
  <c r="V63" i="68"/>
  <c r="AE95" i="68"/>
  <c r="AE63" i="68"/>
  <c r="T63" i="68"/>
  <c r="T95" i="68"/>
  <c r="E95" i="68"/>
  <c r="E63" i="68"/>
  <c r="F34" i="68"/>
  <c r="AF34" i="68"/>
  <c r="D34" i="68"/>
  <c r="N34" i="68"/>
  <c r="S34" i="68"/>
  <c r="Y95" i="68"/>
  <c r="Y63" i="68"/>
  <c r="AC95" i="68"/>
  <c r="AC63" i="68"/>
  <c r="Z95" i="68"/>
  <c r="Z63" i="68"/>
  <c r="AD95" i="68"/>
  <c r="AD63" i="68"/>
  <c r="G95" i="68"/>
  <c r="G63" i="68"/>
  <c r="R95" i="68"/>
  <c r="R63" i="68"/>
  <c r="AA95" i="68"/>
  <c r="AA63" i="68"/>
  <c r="R92" i="44"/>
  <c r="W92" i="44"/>
  <c r="E92" i="44"/>
  <c r="H92" i="44"/>
  <c r="M92" i="44"/>
  <c r="C92" i="44"/>
  <c r="AE92" i="44"/>
  <c r="S95" i="68" l="1"/>
  <c r="S63" i="68"/>
  <c r="D63" i="68"/>
  <c r="D95" i="68"/>
  <c r="F95" i="68"/>
  <c r="F63" i="68"/>
  <c r="X95" i="68"/>
  <c r="X63" i="68"/>
  <c r="N95" i="68"/>
  <c r="N63" i="68"/>
  <c r="AF63" i="68"/>
  <c r="AF95" i="68"/>
  <c r="I95" i="68"/>
  <c r="I63" i="68"/>
  <c r="C436" i="3"/>
  <c r="C434" i="3" s="1"/>
  <c r="D28" i="70" l="1"/>
  <c r="D28" i="68"/>
  <c r="C580" i="3"/>
  <c r="C637" i="3" l="1"/>
  <c r="M10" i="3" l="1"/>
  <c r="N13" i="68" s="1"/>
  <c r="V10" i="3"/>
  <c r="W13" i="68" s="1"/>
  <c r="J10" i="3"/>
  <c r="K13" i="68" s="1"/>
  <c r="R10" i="3"/>
  <c r="S13" i="68" s="1"/>
  <c r="D10" i="3"/>
  <c r="E13" i="68" s="1"/>
  <c r="N10" i="3"/>
  <c r="O13" i="68" s="1"/>
  <c r="P10" i="3"/>
  <c r="Q13" i="68" s="1"/>
  <c r="O10" i="3"/>
  <c r="P13" i="68" s="1"/>
  <c r="S10" i="3"/>
  <c r="T13" i="68" s="1"/>
  <c r="AE10" i="3"/>
  <c r="Y10" i="3"/>
  <c r="Z13" i="68" s="1"/>
  <c r="K10" i="3"/>
  <c r="L13" i="68" s="1"/>
  <c r="F10" i="3"/>
  <c r="G13" i="68" s="1"/>
  <c r="I10" i="3"/>
  <c r="J13" i="68" s="1"/>
  <c r="W10" i="3"/>
  <c r="X13" i="68" s="1"/>
  <c r="E10" i="3"/>
  <c r="F13" i="68" s="1"/>
  <c r="Z10" i="3"/>
  <c r="AA13" i="68" s="1"/>
  <c r="AB10" i="3"/>
  <c r="AC13" i="68" s="1"/>
  <c r="L10" i="3"/>
  <c r="M13" i="68" s="1"/>
  <c r="AA10" i="3"/>
  <c r="AB13" i="68" s="1"/>
  <c r="G10" i="3"/>
  <c r="H13" i="68" s="1"/>
  <c r="C10" i="3"/>
  <c r="D13" i="68" s="1"/>
  <c r="AC10" i="3"/>
  <c r="Q10" i="3"/>
  <c r="R13" i="68" s="1"/>
  <c r="X10" i="3"/>
  <c r="Y13" i="68" s="1"/>
  <c r="H10" i="3"/>
  <c r="I13" i="68" s="1"/>
  <c r="T10" i="3"/>
  <c r="U13" i="68" s="1"/>
  <c r="AD10" i="3"/>
  <c r="AE13" i="68" s="1"/>
  <c r="U10" i="3"/>
  <c r="V13" i="68" s="1"/>
  <c r="E12" i="3"/>
  <c r="AE12" i="3"/>
  <c r="C5" i="72" s="1"/>
  <c r="I12" i="3"/>
  <c r="V12" i="3"/>
  <c r="P13" i="3"/>
  <c r="O13" i="3"/>
  <c r="O12" i="3"/>
  <c r="F13" i="3"/>
  <c r="M13" i="3"/>
  <c r="X13" i="3"/>
  <c r="V13" i="3"/>
  <c r="AC13" i="3"/>
  <c r="X12" i="3"/>
  <c r="AA12" i="3"/>
  <c r="N13" i="3"/>
  <c r="U13" i="3"/>
  <c r="P12" i="3"/>
  <c r="F12" i="3"/>
  <c r="AC12" i="3"/>
  <c r="H13" i="3"/>
  <c r="D12" i="3"/>
  <c r="AB13" i="3"/>
  <c r="L12" i="3"/>
  <c r="M12" i="3"/>
  <c r="Z13" i="3"/>
  <c r="Q13" i="3"/>
  <c r="D13" i="3"/>
  <c r="H12" i="3"/>
  <c r="L13" i="3"/>
  <c r="W13" i="3"/>
  <c r="AB12" i="3"/>
  <c r="S12" i="3"/>
  <c r="Z12" i="3"/>
  <c r="U12" i="3"/>
  <c r="R13" i="3"/>
  <c r="Y12" i="3"/>
  <c r="T12" i="3"/>
  <c r="W12" i="3"/>
  <c r="E13" i="3"/>
  <c r="G13" i="3"/>
  <c r="AA13" i="3"/>
  <c r="N12" i="3"/>
  <c r="AD13" i="3"/>
  <c r="T13" i="3"/>
  <c r="AE13" i="3"/>
  <c r="C6" i="72" s="1"/>
  <c r="J12" i="3"/>
  <c r="R12" i="3"/>
  <c r="S13" i="3"/>
  <c r="I13" i="3"/>
  <c r="Y13" i="3"/>
  <c r="G12" i="3"/>
  <c r="Q12" i="3"/>
  <c r="K13" i="3"/>
  <c r="K12" i="3"/>
  <c r="C13" i="3"/>
  <c r="J13" i="3"/>
  <c r="AD12" i="3"/>
  <c r="C12" i="3"/>
  <c r="AB11" i="3"/>
  <c r="U11" i="3"/>
  <c r="D11" i="3"/>
  <c r="AE9" i="1"/>
  <c r="AA9" i="1"/>
  <c r="AC9" i="1"/>
  <c r="D9" i="1"/>
  <c r="Z9" i="1"/>
  <c r="O9" i="1"/>
  <c r="AD11" i="3"/>
  <c r="L11" i="3"/>
  <c r="W11" i="3"/>
  <c r="P11" i="3"/>
  <c r="V9" i="1"/>
  <c r="W9" i="1"/>
  <c r="Y11" i="3"/>
  <c r="H9" i="1"/>
  <c r="AA11" i="3"/>
  <c r="R9" i="1"/>
  <c r="AE11" i="3"/>
  <c r="K9" i="1"/>
  <c r="AC11" i="3"/>
  <c r="S11" i="3"/>
  <c r="N9" i="1"/>
  <c r="Z11" i="3"/>
  <c r="V11" i="3"/>
  <c r="Q11" i="3"/>
  <c r="G11" i="3"/>
  <c r="I11" i="3"/>
  <c r="P9" i="1"/>
  <c r="AB9" i="1"/>
  <c r="X9" i="1"/>
  <c r="M11" i="3"/>
  <c r="F11" i="3"/>
  <c r="Q9" i="1"/>
  <c r="C11" i="3"/>
  <c r="J11" i="3"/>
  <c r="T11" i="3"/>
  <c r="E9" i="1"/>
  <c r="T9" i="1"/>
  <c r="M9" i="1"/>
  <c r="I9" i="1"/>
  <c r="N11" i="3"/>
  <c r="AD9" i="1"/>
  <c r="X11" i="3"/>
  <c r="K11" i="3"/>
  <c r="G9" i="1"/>
  <c r="F9" i="1"/>
  <c r="O11" i="3"/>
  <c r="O9" i="3" s="1"/>
  <c r="S9" i="1"/>
  <c r="U9" i="1"/>
  <c r="H11" i="3"/>
  <c r="R11" i="3"/>
  <c r="R9" i="3" s="1"/>
  <c r="C9" i="1"/>
  <c r="E11" i="3"/>
  <c r="L9" i="1"/>
  <c r="J9" i="1"/>
  <c r="Y9" i="1"/>
  <c r="V16" i="3"/>
  <c r="U16" i="3"/>
  <c r="N16" i="3"/>
  <c r="K16" i="3"/>
  <c r="AC16" i="3"/>
  <c r="R16" i="3"/>
  <c r="F16" i="3"/>
  <c r="AD16" i="3"/>
  <c r="M16" i="3"/>
  <c r="I16" i="3"/>
  <c r="L16" i="3"/>
  <c r="T16" i="3"/>
  <c r="O16" i="3"/>
  <c r="H16" i="3"/>
  <c r="X16" i="3"/>
  <c r="D16" i="3"/>
  <c r="AA16" i="3"/>
  <c r="E16" i="3"/>
  <c r="G16" i="3"/>
  <c r="AE16" i="3"/>
  <c r="C8" i="72" s="1"/>
  <c r="W16" i="3"/>
  <c r="J16" i="3"/>
  <c r="P16" i="3"/>
  <c r="Z16" i="3"/>
  <c r="Y16" i="3"/>
  <c r="AB16" i="3"/>
  <c r="Q16" i="3"/>
  <c r="S16" i="3"/>
  <c r="C16" i="3"/>
  <c r="M15" i="3"/>
  <c r="O15" i="3"/>
  <c r="V15" i="3"/>
  <c r="P15" i="3"/>
  <c r="N15" i="3"/>
  <c r="K15" i="3"/>
  <c r="R15" i="3"/>
  <c r="C14" i="1"/>
  <c r="Q15" i="3"/>
  <c r="W15" i="3"/>
  <c r="F15" i="3"/>
  <c r="S15" i="3"/>
  <c r="AE15" i="3"/>
  <c r="C7" i="72" s="1"/>
  <c r="Y15" i="3"/>
  <c r="I14" i="1"/>
  <c r="J15" i="3"/>
  <c r="AA15" i="3"/>
  <c r="C15" i="3"/>
  <c r="Z15" i="3"/>
  <c r="Y14" i="1"/>
  <c r="P14" i="1"/>
  <c r="U15" i="3"/>
  <c r="T14" i="1"/>
  <c r="E15" i="3"/>
  <c r="S14" i="1"/>
  <c r="G14" i="1"/>
  <c r="I15" i="3"/>
  <c r="AD15" i="3"/>
  <c r="AC15" i="3"/>
  <c r="AB15" i="3"/>
  <c r="G15" i="3"/>
  <c r="Q14" i="1"/>
  <c r="O14" i="1"/>
  <c r="M14" i="1"/>
  <c r="M8" i="1" s="1"/>
  <c r="L15" i="3"/>
  <c r="L14" i="1"/>
  <c r="D15" i="3"/>
  <c r="AB14" i="1"/>
  <c r="H15" i="3"/>
  <c r="D14" i="1"/>
  <c r="D8" i="1" s="1"/>
  <c r="D7" i="1" s="1"/>
  <c r="D5" i="1" s="1"/>
  <c r="N14" i="1"/>
  <c r="J14" i="1"/>
  <c r="J8" i="1" s="1"/>
  <c r="J7" i="1" s="1"/>
  <c r="J5" i="1" s="1"/>
  <c r="E14" i="1"/>
  <c r="F14" i="1"/>
  <c r="T15" i="3"/>
  <c r="H14" i="1"/>
  <c r="X15" i="3"/>
  <c r="U14" i="1"/>
  <c r="W14" i="1"/>
  <c r="X14" i="1"/>
  <c r="AA14" i="1"/>
  <c r="AE14" i="1"/>
  <c r="AC14" i="1"/>
  <c r="V14" i="1"/>
  <c r="AD14" i="1"/>
  <c r="K14" i="1"/>
  <c r="Z14" i="1"/>
  <c r="Z8" i="1" s="1"/>
  <c r="R14" i="1"/>
  <c r="R8" i="1" s="1"/>
  <c r="X8" i="1" l="1"/>
  <c r="X458" i="1" s="1"/>
  <c r="X457" i="1" s="1"/>
  <c r="AB14" i="3"/>
  <c r="U14" i="3"/>
  <c r="D9" i="3"/>
  <c r="V8" i="1"/>
  <c r="V458" i="1" s="1"/>
  <c r="V457" i="1" s="1"/>
  <c r="AC8" i="1"/>
  <c r="S9" i="3"/>
  <c r="G8" i="1"/>
  <c r="G7" i="1" s="1"/>
  <c r="G5" i="1" s="1"/>
  <c r="M9" i="3"/>
  <c r="C83" i="71"/>
  <c r="D8" i="72"/>
  <c r="D83" i="71" s="1"/>
  <c r="W8" i="1"/>
  <c r="W458" i="1" s="1"/>
  <c r="W457" i="1" s="1"/>
  <c r="T14" i="3"/>
  <c r="S8" i="1"/>
  <c r="C82" i="71"/>
  <c r="D7" i="72"/>
  <c r="D82" i="71" s="1"/>
  <c r="AE9" i="3"/>
  <c r="C4" i="72"/>
  <c r="C80" i="71"/>
  <c r="D5" i="72"/>
  <c r="D80" i="71" s="1"/>
  <c r="D6" i="72"/>
  <c r="D81" i="71" s="1"/>
  <c r="C81" i="71"/>
  <c r="AF13" i="68"/>
  <c r="C3" i="72"/>
  <c r="AD13" i="68"/>
  <c r="O8" i="1"/>
  <c r="G9" i="3"/>
  <c r="K8" i="1"/>
  <c r="K458" i="1" s="1"/>
  <c r="K457" i="1" s="1"/>
  <c r="F8" i="1"/>
  <c r="F7" i="1" s="1"/>
  <c r="F5" i="1" s="1"/>
  <c r="P14" i="3"/>
  <c r="L8" i="1"/>
  <c r="L458" i="1" s="1"/>
  <c r="L457" i="1" s="1"/>
  <c r="E9" i="3"/>
  <c r="Q9" i="3"/>
  <c r="AA8" i="1"/>
  <c r="X14" i="3"/>
  <c r="H14" i="3"/>
  <c r="L14" i="3"/>
  <c r="I14" i="3"/>
  <c r="R14" i="3"/>
  <c r="R8" i="3" s="1"/>
  <c r="V9" i="3"/>
  <c r="Q14" i="3"/>
  <c r="N14" i="3"/>
  <c r="N8" i="1"/>
  <c r="N7" i="1" s="1"/>
  <c r="N5" i="1" s="1"/>
  <c r="AE8" i="1"/>
  <c r="AE458" i="1" s="1"/>
  <c r="AE457" i="1" s="1"/>
  <c r="G14" i="3"/>
  <c r="F14" i="3"/>
  <c r="C8" i="1"/>
  <c r="C7" i="1" s="1"/>
  <c r="C5" i="1" s="1"/>
  <c r="Z14" i="3"/>
  <c r="I8" i="1"/>
  <c r="I7" i="1" s="1"/>
  <c r="I5" i="1" s="1"/>
  <c r="M14" i="3"/>
  <c r="H9" i="3"/>
  <c r="T8" i="1"/>
  <c r="T7" i="1" s="1"/>
  <c r="T5" i="1" s="1"/>
  <c r="Z9" i="3"/>
  <c r="AB9" i="3"/>
  <c r="AB8" i="3" s="1"/>
  <c r="AC14" i="3"/>
  <c r="AA14" i="3"/>
  <c r="K9" i="3"/>
  <c r="F9" i="3"/>
  <c r="P8" i="1"/>
  <c r="P458" i="1" s="1"/>
  <c r="P457" i="1" s="1"/>
  <c r="P601" i="1" s="1"/>
  <c r="P600" i="1" s="1"/>
  <c r="L9" i="3"/>
  <c r="U8" i="1"/>
  <c r="U7" i="1" s="1"/>
  <c r="U5" i="1" s="1"/>
  <c r="AB8" i="1"/>
  <c r="AB7" i="1" s="1"/>
  <c r="AB5" i="1" s="1"/>
  <c r="Q8" i="1"/>
  <c r="Q458" i="1" s="1"/>
  <c r="Q457" i="1" s="1"/>
  <c r="AD14" i="3"/>
  <c r="E14" i="3"/>
  <c r="J14" i="3"/>
  <c r="S14" i="3"/>
  <c r="S8" i="3" s="1"/>
  <c r="K14" i="3"/>
  <c r="O14" i="3"/>
  <c r="O8" i="3" s="1"/>
  <c r="X9" i="3"/>
  <c r="J9" i="3"/>
  <c r="I9" i="3"/>
  <c r="I8" i="3" s="1"/>
  <c r="AD9" i="3"/>
  <c r="T9" i="3"/>
  <c r="W9" i="3"/>
  <c r="Y9" i="3"/>
  <c r="C14" i="3"/>
  <c r="Y14" i="3"/>
  <c r="V14" i="3"/>
  <c r="AC7" i="1"/>
  <c r="AC5" i="1" s="1"/>
  <c r="AC458" i="1"/>
  <c r="AC457" i="1" s="1"/>
  <c r="AC601" i="1" s="1"/>
  <c r="AC600" i="1" s="1"/>
  <c r="M458" i="1"/>
  <c r="M457" i="1" s="1"/>
  <c r="M601" i="1" s="1"/>
  <c r="M600" i="1" s="1"/>
  <c r="M7" i="1"/>
  <c r="M5" i="1" s="1"/>
  <c r="T458" i="1"/>
  <c r="T457" i="1" s="1"/>
  <c r="T456" i="1" s="1"/>
  <c r="R458" i="1"/>
  <c r="R457" i="1" s="1"/>
  <c r="R601" i="1" s="1"/>
  <c r="R600" i="1" s="1"/>
  <c r="R7" i="1"/>
  <c r="R5" i="1" s="1"/>
  <c r="S7" i="1"/>
  <c r="S5" i="1" s="1"/>
  <c r="S458" i="1"/>
  <c r="S457" i="1" s="1"/>
  <c r="S456" i="1" s="1"/>
  <c r="H8" i="1"/>
  <c r="H458" i="1" s="1"/>
  <c r="H457" i="1" s="1"/>
  <c r="N9" i="3"/>
  <c r="P9" i="3"/>
  <c r="P8" i="3" s="1"/>
  <c r="C9" i="3"/>
  <c r="E8" i="1"/>
  <c r="E7" i="1" s="1"/>
  <c r="E5" i="1" s="1"/>
  <c r="D14" i="3"/>
  <c r="W14" i="3"/>
  <c r="AC9" i="3"/>
  <c r="U9" i="3"/>
  <c r="U8" i="3" s="1"/>
  <c r="AD8" i="1"/>
  <c r="AD7" i="1" s="1"/>
  <c r="AD5" i="1" s="1"/>
  <c r="J458" i="1"/>
  <c r="J457" i="1" s="1"/>
  <c r="J456" i="1" s="1"/>
  <c r="Y8" i="1"/>
  <c r="Y7" i="1" s="1"/>
  <c r="Y5" i="1" s="1"/>
  <c r="AE14" i="3"/>
  <c r="AE8" i="3" s="1"/>
  <c r="AE7" i="3" s="1"/>
  <c r="AE5" i="3" s="1"/>
  <c r="AA9" i="3"/>
  <c r="AA7" i="1"/>
  <c r="AA5" i="1" s="1"/>
  <c r="AA458" i="1"/>
  <c r="AA457" i="1" s="1"/>
  <c r="X7" i="1"/>
  <c r="X5" i="1" s="1"/>
  <c r="Z7" i="1"/>
  <c r="Z5" i="1" s="1"/>
  <c r="Z458" i="1"/>
  <c r="Z457" i="1" s="1"/>
  <c r="O458" i="1"/>
  <c r="O457" i="1" s="1"/>
  <c r="O7" i="1"/>
  <c r="O5" i="1" s="1"/>
  <c r="P456" i="1"/>
  <c r="D458" i="1"/>
  <c r="D457" i="1" s="1"/>
  <c r="M657" i="1"/>
  <c r="AC456" i="1" l="1"/>
  <c r="P7" i="1"/>
  <c r="P5" i="1" s="1"/>
  <c r="W7" i="1"/>
  <c r="W5" i="1" s="1"/>
  <c r="AA8" i="3"/>
  <c r="AA458" i="3" s="1"/>
  <c r="AA457" i="3" s="1"/>
  <c r="D8" i="3"/>
  <c r="V8" i="3"/>
  <c r="W12" i="68" s="1"/>
  <c r="G458" i="1"/>
  <c r="G457" i="1" s="1"/>
  <c r="K7" i="1"/>
  <c r="K5" i="1" s="1"/>
  <c r="E8" i="3"/>
  <c r="Q7" i="1"/>
  <c r="Q5" i="1" s="1"/>
  <c r="C458" i="1"/>
  <c r="C457" i="1" s="1"/>
  <c r="AE458" i="3"/>
  <c r="AE457" i="3" s="1"/>
  <c r="AE601" i="3" s="1"/>
  <c r="AE600" i="3" s="1"/>
  <c r="V7" i="1"/>
  <c r="V5" i="1" s="1"/>
  <c r="E458" i="1"/>
  <c r="E457" i="1" s="1"/>
  <c r="E456" i="1" s="1"/>
  <c r="T8" i="3"/>
  <c r="T458" i="3" s="1"/>
  <c r="T457" i="3" s="1"/>
  <c r="T601" i="3" s="1"/>
  <c r="T600" i="3" s="1"/>
  <c r="X8" i="3"/>
  <c r="X458" i="3" s="1"/>
  <c r="X457" i="3" s="1"/>
  <c r="X456" i="3" s="1"/>
  <c r="H7" i="1"/>
  <c r="H5" i="1" s="1"/>
  <c r="Q456" i="1"/>
  <c r="Q601" i="1"/>
  <c r="Q600" i="1" s="1"/>
  <c r="U458" i="1"/>
  <c r="U457" i="1" s="1"/>
  <c r="U601" i="1" s="1"/>
  <c r="U600" i="1" s="1"/>
  <c r="AC8" i="3"/>
  <c r="AC7" i="3" s="1"/>
  <c r="AC5" i="3" s="1"/>
  <c r="T601" i="1"/>
  <c r="T600" i="1" s="1"/>
  <c r="T657" i="1" s="1"/>
  <c r="M456" i="1"/>
  <c r="F458" i="1"/>
  <c r="F457" i="1" s="1"/>
  <c r="F601" i="1" s="1"/>
  <c r="F600" i="1" s="1"/>
  <c r="M8" i="3"/>
  <c r="C79" i="71"/>
  <c r="D4" i="72"/>
  <c r="D79" i="71" s="1"/>
  <c r="Q8" i="3"/>
  <c r="Q458" i="3" s="1"/>
  <c r="Q457" i="3" s="1"/>
  <c r="C19" i="71"/>
  <c r="D3" i="72"/>
  <c r="G8" i="3"/>
  <c r="L7" i="1"/>
  <c r="L5" i="1" s="1"/>
  <c r="R7" i="3"/>
  <c r="R5" i="3" s="1"/>
  <c r="R458" i="3"/>
  <c r="R457" i="3" s="1"/>
  <c r="R601" i="3" s="1"/>
  <c r="R600" i="3" s="1"/>
  <c r="S458" i="3"/>
  <c r="S457" i="3" s="1"/>
  <c r="S601" i="3" s="1"/>
  <c r="S600" i="3" s="1"/>
  <c r="S657" i="3" s="1"/>
  <c r="L8" i="3"/>
  <c r="M12" i="68" s="1"/>
  <c r="M458" i="3"/>
  <c r="M457" i="3" s="1"/>
  <c r="M456" i="3" s="1"/>
  <c r="C8" i="3"/>
  <c r="D12" i="68" s="1"/>
  <c r="K8" i="3"/>
  <c r="L12" i="70" s="1"/>
  <c r="L456" i="1"/>
  <c r="L601" i="1"/>
  <c r="L600" i="1" s="1"/>
  <c r="W8" i="3"/>
  <c r="S601" i="1"/>
  <c r="S600" i="1" s="1"/>
  <c r="S657" i="1" s="1"/>
  <c r="N458" i="1"/>
  <c r="N457" i="1" s="1"/>
  <c r="N601" i="1" s="1"/>
  <c r="N600" i="1" s="1"/>
  <c r="I458" i="1"/>
  <c r="I457" i="1" s="1"/>
  <c r="I601" i="1" s="1"/>
  <c r="I600" i="1" s="1"/>
  <c r="R456" i="1"/>
  <c r="N8" i="3"/>
  <c r="H8" i="3"/>
  <c r="H7" i="3" s="1"/>
  <c r="H5" i="3" s="1"/>
  <c r="J601" i="1"/>
  <c r="J600" i="1" s="1"/>
  <c r="J657" i="1" s="1"/>
  <c r="S7" i="3"/>
  <c r="S5" i="3" s="1"/>
  <c r="AD458" i="1"/>
  <c r="AD457" i="1" s="1"/>
  <c r="AD601" i="1" s="1"/>
  <c r="AD600" i="1" s="1"/>
  <c r="J8" i="3"/>
  <c r="F8" i="3"/>
  <c r="AC458" i="3"/>
  <c r="AC457" i="3" s="1"/>
  <c r="AC601" i="3" s="1"/>
  <c r="AC600" i="3" s="1"/>
  <c r="AD12" i="70"/>
  <c r="AD12" i="68"/>
  <c r="T7" i="3"/>
  <c r="T5" i="3" s="1"/>
  <c r="U12" i="70"/>
  <c r="U12" i="68"/>
  <c r="J12" i="70"/>
  <c r="J12" i="68"/>
  <c r="L12" i="68"/>
  <c r="F12" i="70"/>
  <c r="F12" i="68"/>
  <c r="Z8" i="3"/>
  <c r="Z458" i="3" s="1"/>
  <c r="Z457" i="3" s="1"/>
  <c r="Z601" i="3" s="1"/>
  <c r="Z600" i="3" s="1"/>
  <c r="Q12" i="70"/>
  <c r="Q12" i="68"/>
  <c r="G458" i="3"/>
  <c r="G457" i="3" s="1"/>
  <c r="H12" i="70"/>
  <c r="H12" i="68"/>
  <c r="AB12" i="70"/>
  <c r="E12" i="70"/>
  <c r="E12" i="68"/>
  <c r="Y8" i="3"/>
  <c r="X7" i="3"/>
  <c r="X5" i="3" s="1"/>
  <c r="T12" i="70"/>
  <c r="T12" i="68"/>
  <c r="AE7" i="1"/>
  <c r="AE5" i="1" s="1"/>
  <c r="G12" i="69"/>
  <c r="K12" i="69" s="1"/>
  <c r="G12" i="67"/>
  <c r="K12" i="67" s="1"/>
  <c r="R30" i="67" s="1"/>
  <c r="S30" i="67" s="1"/>
  <c r="AF12" i="68"/>
  <c r="AF12" i="70"/>
  <c r="V12" i="70"/>
  <c r="V12" i="68"/>
  <c r="P12" i="70"/>
  <c r="P12" i="68"/>
  <c r="G12" i="68"/>
  <c r="AC12" i="70"/>
  <c r="AC12" i="68"/>
  <c r="M7" i="3"/>
  <c r="M5" i="3" s="1"/>
  <c r="N12" i="70"/>
  <c r="N12" i="68"/>
  <c r="S12" i="70"/>
  <c r="S12" i="68"/>
  <c r="F7" i="3"/>
  <c r="F5" i="3" s="1"/>
  <c r="AB7" i="3"/>
  <c r="AB5" i="3" s="1"/>
  <c r="AB458" i="3"/>
  <c r="AB457" i="3" s="1"/>
  <c r="AB456" i="3" s="1"/>
  <c r="I7" i="3"/>
  <c r="I5" i="3" s="1"/>
  <c r="I458" i="3"/>
  <c r="I457" i="3" s="1"/>
  <c r="I456" i="3" s="1"/>
  <c r="E458" i="3"/>
  <c r="E457" i="3" s="1"/>
  <c r="E456" i="3" s="1"/>
  <c r="E7" i="3"/>
  <c r="E5" i="3" s="1"/>
  <c r="O458" i="3"/>
  <c r="O457" i="3" s="1"/>
  <c r="O7" i="3"/>
  <c r="O5" i="3" s="1"/>
  <c r="AD8" i="3"/>
  <c r="AB458" i="1"/>
  <c r="AB457" i="1" s="1"/>
  <c r="AB601" i="1" s="1"/>
  <c r="AB600" i="1" s="1"/>
  <c r="D7" i="3"/>
  <c r="D5" i="3" s="1"/>
  <c r="D458" i="3"/>
  <c r="D457" i="3" s="1"/>
  <c r="D601" i="3" s="1"/>
  <c r="D600" i="3" s="1"/>
  <c r="P458" i="3"/>
  <c r="P457" i="3" s="1"/>
  <c r="P601" i="3" s="1"/>
  <c r="P600" i="3" s="1"/>
  <c r="P7" i="3"/>
  <c r="P5" i="3" s="1"/>
  <c r="N458" i="3"/>
  <c r="N457" i="3" s="1"/>
  <c r="N456" i="3" s="1"/>
  <c r="Y458" i="1"/>
  <c r="Y457" i="1" s="1"/>
  <c r="Y601" i="1" s="1"/>
  <c r="Y600" i="1" s="1"/>
  <c r="U7" i="3"/>
  <c r="U5" i="3" s="1"/>
  <c r="U458" i="3"/>
  <c r="U457" i="3" s="1"/>
  <c r="P657" i="1"/>
  <c r="L657" i="1"/>
  <c r="V601" i="1"/>
  <c r="V600" i="1" s="1"/>
  <c r="V456" i="1"/>
  <c r="K456" i="1"/>
  <c r="K601" i="1"/>
  <c r="K600" i="1" s="1"/>
  <c r="AE456" i="3"/>
  <c r="O456" i="1"/>
  <c r="O601" i="1"/>
  <c r="O600" i="1" s="1"/>
  <c r="AD456" i="1"/>
  <c r="M601" i="3"/>
  <c r="M600" i="3" s="1"/>
  <c r="G456" i="1"/>
  <c r="G601" i="1"/>
  <c r="G600" i="1" s="1"/>
  <c r="M26" i="44"/>
  <c r="M31" i="44" s="1"/>
  <c r="I456" i="1"/>
  <c r="Z601" i="1"/>
  <c r="Z600" i="1" s="1"/>
  <c r="Z456" i="1"/>
  <c r="X601" i="1"/>
  <c r="X600" i="1" s="1"/>
  <c r="X456" i="1"/>
  <c r="AA456" i="1"/>
  <c r="AA601" i="1"/>
  <c r="AA600" i="1" s="1"/>
  <c r="E601" i="1"/>
  <c r="E600" i="1" s="1"/>
  <c r="C456" i="1"/>
  <c r="C601" i="1"/>
  <c r="C600" i="1" s="1"/>
  <c r="D456" i="1"/>
  <c r="D601" i="1"/>
  <c r="D600" i="1" s="1"/>
  <c r="AE601" i="1"/>
  <c r="AE600" i="1" s="1"/>
  <c r="AE456" i="1"/>
  <c r="Q657" i="1"/>
  <c r="W601" i="1"/>
  <c r="W600" i="1" s="1"/>
  <c r="W456" i="1"/>
  <c r="R657" i="1"/>
  <c r="H601" i="1"/>
  <c r="H600" i="1" s="1"/>
  <c r="H456" i="1"/>
  <c r="AC657" i="1"/>
  <c r="X601" i="3" l="1"/>
  <c r="X600" i="3" s="1"/>
  <c r="S456" i="3"/>
  <c r="U456" i="1"/>
  <c r="Y12" i="68"/>
  <c r="AA7" i="3"/>
  <c r="AA5" i="3" s="1"/>
  <c r="F456" i="1"/>
  <c r="AB12" i="68"/>
  <c r="R12" i="70"/>
  <c r="C7" i="3"/>
  <c r="C5" i="3" s="1"/>
  <c r="W12" i="70"/>
  <c r="AC456" i="3"/>
  <c r="V7" i="3"/>
  <c r="V5" i="3" s="1"/>
  <c r="R456" i="3"/>
  <c r="I601" i="3"/>
  <c r="I600" i="3" s="1"/>
  <c r="I657" i="3" s="1"/>
  <c r="N456" i="1"/>
  <c r="V458" i="3"/>
  <c r="V457" i="3" s="1"/>
  <c r="V456" i="3" s="1"/>
  <c r="M12" i="70"/>
  <c r="T456" i="3"/>
  <c r="R12" i="68"/>
  <c r="Y12" i="70"/>
  <c r="Q7" i="3"/>
  <c r="Q5" i="3" s="1"/>
  <c r="Q456" i="3"/>
  <c r="Q601" i="3"/>
  <c r="Q600" i="3" s="1"/>
  <c r="I12" i="68"/>
  <c r="E601" i="3"/>
  <c r="E600" i="3" s="1"/>
  <c r="C458" i="3"/>
  <c r="C457" i="3" s="1"/>
  <c r="C601" i="3" s="1"/>
  <c r="C600" i="3" s="1"/>
  <c r="L7" i="3"/>
  <c r="L5" i="3" s="1"/>
  <c r="D19" i="71"/>
  <c r="G7" i="3"/>
  <c r="G5" i="3" s="1"/>
  <c r="Y456" i="1"/>
  <c r="P456" i="3"/>
  <c r="J458" i="3"/>
  <c r="J457" i="3" s="1"/>
  <c r="J601" i="3" s="1"/>
  <c r="J600" i="3" s="1"/>
  <c r="J657" i="3" s="1"/>
  <c r="X12" i="70"/>
  <c r="D12" i="70"/>
  <c r="Z7" i="3"/>
  <c r="Z5" i="3" s="1"/>
  <c r="L458" i="3"/>
  <c r="L457" i="3" s="1"/>
  <c r="H458" i="3"/>
  <c r="H457" i="3" s="1"/>
  <c r="Y7" i="3"/>
  <c r="Y5" i="3" s="1"/>
  <c r="F458" i="3"/>
  <c r="F457" i="3" s="1"/>
  <c r="F456" i="3" s="1"/>
  <c r="O12" i="70"/>
  <c r="Y458" i="3"/>
  <c r="Y457" i="3" s="1"/>
  <c r="AB456" i="1"/>
  <c r="I12" i="70"/>
  <c r="K458" i="3"/>
  <c r="K457" i="3" s="1"/>
  <c r="K7" i="3"/>
  <c r="K5" i="3" s="1"/>
  <c r="N7" i="3"/>
  <c r="N5" i="3" s="1"/>
  <c r="K12" i="68"/>
  <c r="O12" i="68"/>
  <c r="G12" i="70"/>
  <c r="W458" i="3"/>
  <c r="W457" i="3" s="1"/>
  <c r="W7" i="3"/>
  <c r="W5" i="3" s="1"/>
  <c r="D456" i="3"/>
  <c r="K12" i="70"/>
  <c r="X12" i="68"/>
  <c r="Z456" i="3"/>
  <c r="J7" i="3"/>
  <c r="J5" i="3" s="1"/>
  <c r="AA456" i="3"/>
  <c r="AA601" i="3"/>
  <c r="AA600" i="3" s="1"/>
  <c r="AA657" i="3" s="1"/>
  <c r="AA12" i="70"/>
  <c r="AA12" i="68"/>
  <c r="N601" i="3"/>
  <c r="N600" i="3" s="1"/>
  <c r="N657" i="3" s="1"/>
  <c r="Z12" i="70"/>
  <c r="Z12" i="68"/>
  <c r="AE12" i="70"/>
  <c r="AE12" i="68"/>
  <c r="G601" i="3"/>
  <c r="G600" i="3" s="1"/>
  <c r="G657" i="3" s="1"/>
  <c r="G456" i="3"/>
  <c r="AB601" i="3"/>
  <c r="AB600" i="3" s="1"/>
  <c r="AB657" i="3" s="1"/>
  <c r="AD458" i="3"/>
  <c r="AD457" i="3" s="1"/>
  <c r="AD7" i="3"/>
  <c r="AD5" i="3" s="1"/>
  <c r="O601" i="3"/>
  <c r="O600" i="3" s="1"/>
  <c r="O657" i="3" s="1"/>
  <c r="O456" i="3"/>
  <c r="U456" i="3"/>
  <c r="U601" i="3"/>
  <c r="U600" i="3" s="1"/>
  <c r="Q657" i="3"/>
  <c r="E657" i="1"/>
  <c r="X657" i="1"/>
  <c r="D657" i="3"/>
  <c r="M657" i="3"/>
  <c r="S26" i="44"/>
  <c r="S31" i="44" s="1"/>
  <c r="S32" i="44" s="1"/>
  <c r="P657" i="3"/>
  <c r="Q26" i="44"/>
  <c r="Q31" i="44" s="1"/>
  <c r="C657" i="1"/>
  <c r="AA657" i="1"/>
  <c r="I657" i="1"/>
  <c r="X657" i="3"/>
  <c r="G657" i="1"/>
  <c r="R657" i="3"/>
  <c r="O657" i="1"/>
  <c r="AB657" i="1"/>
  <c r="F657" i="1"/>
  <c r="V657" i="1"/>
  <c r="AE657" i="1"/>
  <c r="Z657" i="3"/>
  <c r="Z657" i="1"/>
  <c r="J26" i="44"/>
  <c r="J31" i="44" s="1"/>
  <c r="AE657" i="3"/>
  <c r="K657" i="1"/>
  <c r="R26" i="44"/>
  <c r="R31" i="44" s="1"/>
  <c r="H657" i="1"/>
  <c r="W657" i="1"/>
  <c r="AC26" i="44"/>
  <c r="AC31" i="44" s="1"/>
  <c r="AC657" i="3"/>
  <c r="D657" i="1"/>
  <c r="Y657" i="1"/>
  <c r="U657" i="1"/>
  <c r="AD657" i="1"/>
  <c r="E657" i="3"/>
  <c r="T657" i="3"/>
  <c r="L26" i="44"/>
  <c r="L31" i="44" s="1"/>
  <c r="P26" i="44"/>
  <c r="P31" i="44" s="1"/>
  <c r="N657" i="1"/>
  <c r="T26" i="44"/>
  <c r="T31" i="44" s="1"/>
  <c r="T32" i="44" s="1"/>
  <c r="J456" i="3" l="1"/>
  <c r="C456" i="3"/>
  <c r="V601" i="3"/>
  <c r="V600" i="3" s="1"/>
  <c r="V657" i="3" s="1"/>
  <c r="P32" i="44"/>
  <c r="F601" i="3"/>
  <c r="F600" i="3" s="1"/>
  <c r="F657" i="3" s="1"/>
  <c r="H601" i="3"/>
  <c r="H600" i="3" s="1"/>
  <c r="H657" i="3" s="1"/>
  <c r="H456" i="3"/>
  <c r="L601" i="3"/>
  <c r="L600" i="3" s="1"/>
  <c r="L657" i="3" s="1"/>
  <c r="L456" i="3"/>
  <c r="J32" i="44"/>
  <c r="K456" i="3"/>
  <c r="K601" i="3"/>
  <c r="K600" i="3" s="1"/>
  <c r="K657" i="3" s="1"/>
  <c r="Y456" i="3"/>
  <c r="Y601" i="3"/>
  <c r="Y600" i="3" s="1"/>
  <c r="Y657" i="3" s="1"/>
  <c r="W601" i="3"/>
  <c r="W600" i="3" s="1"/>
  <c r="W657" i="3" s="1"/>
  <c r="W456" i="3"/>
  <c r="AD601" i="3"/>
  <c r="AD600" i="3" s="1"/>
  <c r="AD657" i="3" s="1"/>
  <c r="AD456" i="3"/>
  <c r="C657" i="3"/>
  <c r="U657" i="3"/>
  <c r="Q32" i="44"/>
  <c r="M32" i="44"/>
  <c r="R32" i="44"/>
  <c r="AC32" i="44"/>
  <c r="Z26" i="44"/>
  <c r="Z31" i="44" s="1"/>
  <c r="Z32" i="44" s="1"/>
  <c r="C26" i="44"/>
  <c r="C31" i="44" s="1"/>
  <c r="E26" i="44"/>
  <c r="E31" i="44" s="1"/>
  <c r="E32" i="44" s="1"/>
  <c r="D26" i="44"/>
  <c r="D31" i="44" s="1"/>
  <c r="D32" i="44" s="1"/>
  <c r="H26" i="44"/>
  <c r="H31" i="44" s="1"/>
  <c r="H32" i="44" s="1"/>
  <c r="K26" i="44"/>
  <c r="K31" i="44" s="1"/>
  <c r="F26" i="44"/>
  <c r="F31" i="44" s="1"/>
  <c r="AB26" i="44"/>
  <c r="AB31" i="44" s="1"/>
  <c r="AB32" i="44" s="1"/>
  <c r="AA26" i="44"/>
  <c r="AA31" i="44" s="1"/>
  <c r="AA32" i="44" s="1"/>
  <c r="N26" i="44"/>
  <c r="N31" i="44" s="1"/>
  <c r="N32" i="44" s="1"/>
  <c r="U26" i="44"/>
  <c r="U31" i="44" s="1"/>
  <c r="Y26" i="44"/>
  <c r="Y31" i="44" s="1"/>
  <c r="G26" i="44"/>
  <c r="G31" i="44" s="1"/>
  <c r="G32" i="44" s="1"/>
  <c r="AD26" i="44"/>
  <c r="AD31" i="44" s="1"/>
  <c r="W26" i="44"/>
  <c r="W31" i="44" s="1"/>
  <c r="W32" i="44" s="1"/>
  <c r="AE26" i="44"/>
  <c r="AE31" i="44" s="1"/>
  <c r="AE32" i="44" s="1"/>
  <c r="V26" i="44"/>
  <c r="V31" i="44" s="1"/>
  <c r="V32" i="44" s="1"/>
  <c r="O26" i="44"/>
  <c r="O31" i="44" s="1"/>
  <c r="O32" i="44" s="1"/>
  <c r="I26" i="44"/>
  <c r="I31" i="44" s="1"/>
  <c r="I32" i="44" s="1"/>
  <c r="X26" i="44"/>
  <c r="X31" i="44" s="1"/>
  <c r="X32" i="44" s="1"/>
  <c r="L32" i="44" l="1"/>
  <c r="F32" i="44"/>
  <c r="C32" i="44"/>
  <c r="Y32" i="44"/>
  <c r="K32" i="44"/>
  <c r="AD32" i="44"/>
  <c r="U32" i="44"/>
  <c r="U432" i="3" l="1"/>
  <c r="P432" i="3"/>
  <c r="N432" i="3"/>
  <c r="D432" i="3"/>
  <c r="K431" i="1"/>
  <c r="K579" i="1" s="1"/>
  <c r="K636" i="1" s="1"/>
  <c r="K633" i="1" s="1"/>
  <c r="W432" i="3"/>
  <c r="J432" i="3"/>
  <c r="E431" i="1"/>
  <c r="E579" i="1" s="1"/>
  <c r="AD431" i="1"/>
  <c r="AD579" i="1" s="1"/>
  <c r="AD636" i="1" s="1"/>
  <c r="AD633" i="1" s="1"/>
  <c r="X431" i="1"/>
  <c r="X579" i="1" s="1"/>
  <c r="X432" i="3"/>
  <c r="Y432" i="3"/>
  <c r="K432" i="3"/>
  <c r="Q431" i="1"/>
  <c r="Q579" i="1" s="1"/>
  <c r="E432" i="3"/>
  <c r="Y431" i="1"/>
  <c r="Y579" i="1" s="1"/>
  <c r="Y636" i="1" s="1"/>
  <c r="Y633" i="1" s="1"/>
  <c r="F432" i="3"/>
  <c r="Z431" i="1"/>
  <c r="Z579" i="1" s="1"/>
  <c r="V431" i="1"/>
  <c r="V579" i="1" s="1"/>
  <c r="AD432" i="3"/>
  <c r="AA432" i="3"/>
  <c r="AC431" i="1"/>
  <c r="AC425" i="1" s="1"/>
  <c r="AC4" i="1" s="1"/>
  <c r="R432" i="3"/>
  <c r="T432" i="3"/>
  <c r="F431" i="1"/>
  <c r="F579" i="1" s="1"/>
  <c r="F576" i="1" s="1"/>
  <c r="F455" i="1" s="1"/>
  <c r="I432" i="3"/>
  <c r="U431" i="1"/>
  <c r="U425" i="1" s="1"/>
  <c r="U4" i="1" s="1"/>
  <c r="AE432" i="3"/>
  <c r="C240" i="72" s="1"/>
  <c r="O432" i="3"/>
  <c r="S432" i="3"/>
  <c r="T431" i="1"/>
  <c r="T425" i="1" s="1"/>
  <c r="T4" i="1" s="1"/>
  <c r="G432" i="3"/>
  <c r="L432" i="3"/>
  <c r="H431" i="1"/>
  <c r="H579" i="1" s="1"/>
  <c r="AC432" i="3"/>
  <c r="M432" i="3"/>
  <c r="Z432" i="3"/>
  <c r="H432" i="3"/>
  <c r="I431" i="1"/>
  <c r="I579" i="1" s="1"/>
  <c r="I636" i="1" s="1"/>
  <c r="I633" i="1" s="1"/>
  <c r="M431" i="1"/>
  <c r="M579" i="1" s="1"/>
  <c r="M636" i="1" s="1"/>
  <c r="M633" i="1" s="1"/>
  <c r="AA431" i="1"/>
  <c r="AA579" i="1" s="1"/>
  <c r="W431" i="1"/>
  <c r="W579" i="1" s="1"/>
  <c r="V432" i="3"/>
  <c r="R431" i="1"/>
  <c r="R579" i="1" s="1"/>
  <c r="AB432" i="3"/>
  <c r="P431" i="1"/>
  <c r="P579" i="1" s="1"/>
  <c r="P576" i="1" s="1"/>
  <c r="P455" i="1" s="1"/>
  <c r="D431" i="1"/>
  <c r="D579" i="1" s="1"/>
  <c r="D636" i="1" s="1"/>
  <c r="D633" i="1" s="1"/>
  <c r="L431" i="1"/>
  <c r="L579" i="1" s="1"/>
  <c r="Q432" i="3"/>
  <c r="AE431" i="1"/>
  <c r="AB431" i="1"/>
  <c r="AB579" i="1" s="1"/>
  <c r="N431" i="1"/>
  <c r="N425" i="1" s="1"/>
  <c r="N4" i="1" s="1"/>
  <c r="J431" i="1"/>
  <c r="J579" i="1" s="1"/>
  <c r="J636" i="1" s="1"/>
  <c r="J633" i="1" s="1"/>
  <c r="G431" i="1"/>
  <c r="G579" i="1" s="1"/>
  <c r="G576" i="1" s="1"/>
  <c r="G455" i="1" s="1"/>
  <c r="C432" i="3"/>
  <c r="C431" i="1"/>
  <c r="C425" i="1" s="1"/>
  <c r="C4" i="1" s="1"/>
  <c r="O431" i="1"/>
  <c r="O425" i="1" s="1"/>
  <c r="O4" i="1" s="1"/>
  <c r="S431" i="1"/>
  <c r="S425" i="1" s="1"/>
  <c r="S4" i="1" s="1"/>
  <c r="AB433" i="3"/>
  <c r="U433" i="3"/>
  <c r="AD433" i="3"/>
  <c r="P433" i="3"/>
  <c r="N433" i="3"/>
  <c r="G433" i="3"/>
  <c r="X433" i="3"/>
  <c r="I433" i="3"/>
  <c r="L433" i="3"/>
  <c r="AC433" i="3"/>
  <c r="D433" i="3"/>
  <c r="J433" i="3"/>
  <c r="Q433" i="3"/>
  <c r="O433" i="3"/>
  <c r="Y433" i="3"/>
  <c r="K433" i="3"/>
  <c r="K431" i="3" s="1"/>
  <c r="E433" i="3"/>
  <c r="H433" i="3"/>
  <c r="AE433" i="3"/>
  <c r="C241" i="72" s="1"/>
  <c r="M433" i="3"/>
  <c r="W433" i="3"/>
  <c r="V433" i="3"/>
  <c r="T433" i="3"/>
  <c r="AA433" i="3"/>
  <c r="AA431" i="3" s="1"/>
  <c r="F433" i="3"/>
  <c r="R433" i="3"/>
  <c r="S433" i="3"/>
  <c r="Z433" i="3"/>
  <c r="C433" i="3"/>
  <c r="L431" i="3" l="1"/>
  <c r="D241" i="72"/>
  <c r="D45" i="71" s="1"/>
  <c r="C45" i="71"/>
  <c r="D240" i="72"/>
  <c r="C77" i="71"/>
  <c r="AC579" i="1"/>
  <c r="AC636" i="1" s="1"/>
  <c r="AC633" i="1" s="1"/>
  <c r="F431" i="3"/>
  <c r="G27" i="68" s="1"/>
  <c r="N431" i="3"/>
  <c r="O27" i="70" s="1"/>
  <c r="T431" i="3"/>
  <c r="Y431" i="3"/>
  <c r="Z27" i="70" s="1"/>
  <c r="X431" i="3"/>
  <c r="Y27" i="70" s="1"/>
  <c r="R431" i="3"/>
  <c r="S27" i="68" s="1"/>
  <c r="O579" i="1"/>
  <c r="O576" i="1" s="1"/>
  <c r="O455" i="1" s="1"/>
  <c r="O453" i="1" s="1"/>
  <c r="P425" i="1"/>
  <c r="P4" i="1" s="1"/>
  <c r="F425" i="1"/>
  <c r="F4" i="1" s="1"/>
  <c r="F453" i="1" s="1"/>
  <c r="L579" i="3"/>
  <c r="L636" i="3" s="1"/>
  <c r="L633" i="3" s="1"/>
  <c r="M27" i="70"/>
  <c r="M27" i="68"/>
  <c r="U27" i="70"/>
  <c r="U27" i="68"/>
  <c r="Q431" i="3"/>
  <c r="Q579" i="3" s="1"/>
  <c r="T579" i="1"/>
  <c r="T576" i="1" s="1"/>
  <c r="T455" i="1" s="1"/>
  <c r="T453" i="1" s="1"/>
  <c r="G27" i="70"/>
  <c r="O27" i="68"/>
  <c r="AB431" i="3"/>
  <c r="AB425" i="3" s="1"/>
  <c r="AB27" i="70"/>
  <c r="AB27" i="68"/>
  <c r="L27" i="70"/>
  <c r="L27" i="68"/>
  <c r="C431" i="3"/>
  <c r="AD431" i="3"/>
  <c r="AD425" i="3" s="1"/>
  <c r="AD425" i="1"/>
  <c r="AD4" i="1" s="1"/>
  <c r="AE579" i="1"/>
  <c r="AE636" i="1" s="1"/>
  <c r="AE633" i="1" s="1"/>
  <c r="G27" i="69"/>
  <c r="K27" i="69" s="1"/>
  <c r="G27" i="67"/>
  <c r="K27" i="67" s="1"/>
  <c r="AC431" i="3"/>
  <c r="AC425" i="3" s="1"/>
  <c r="O431" i="3"/>
  <c r="O425" i="3" s="1"/>
  <c r="AB425" i="1"/>
  <c r="AB4" i="1" s="1"/>
  <c r="L425" i="1"/>
  <c r="L4" i="1" s="1"/>
  <c r="V431" i="3"/>
  <c r="V579" i="3" s="1"/>
  <c r="H431" i="3"/>
  <c r="H579" i="3" s="1"/>
  <c r="H425" i="1"/>
  <c r="H4" i="1" s="1"/>
  <c r="AE431" i="3"/>
  <c r="E431" i="3"/>
  <c r="E579" i="3" s="1"/>
  <c r="K425" i="1"/>
  <c r="K4" i="1" s="1"/>
  <c r="J425" i="1"/>
  <c r="J4" i="1" s="1"/>
  <c r="W425" i="1"/>
  <c r="W4" i="1" s="1"/>
  <c r="M425" i="1"/>
  <c r="M4" i="1" s="1"/>
  <c r="Z431" i="3"/>
  <c r="Z579" i="3" s="1"/>
  <c r="G431" i="3"/>
  <c r="Q425" i="1"/>
  <c r="Q4" i="1" s="1"/>
  <c r="M431" i="3"/>
  <c r="M579" i="3" s="1"/>
  <c r="S431" i="3"/>
  <c r="S579" i="3" s="1"/>
  <c r="I431" i="3"/>
  <c r="Z425" i="1"/>
  <c r="Z4" i="1" s="1"/>
  <c r="J431" i="3"/>
  <c r="J579" i="3" s="1"/>
  <c r="W431" i="3"/>
  <c r="W425" i="3" s="1"/>
  <c r="AA425" i="3"/>
  <c r="AA579" i="3"/>
  <c r="K579" i="3"/>
  <c r="K425" i="3"/>
  <c r="P453" i="1"/>
  <c r="T579" i="3"/>
  <c r="T425" i="3"/>
  <c r="Y579" i="3"/>
  <c r="Y425" i="3"/>
  <c r="X579" i="3"/>
  <c r="X425" i="3"/>
  <c r="W636" i="1"/>
  <c r="W633" i="1" s="1"/>
  <c r="W576" i="1"/>
  <c r="W455" i="1" s="1"/>
  <c r="M661" i="1"/>
  <c r="M599" i="1"/>
  <c r="AD661" i="1"/>
  <c r="AD599" i="1"/>
  <c r="R636" i="1"/>
  <c r="R633" i="1" s="1"/>
  <c r="R576" i="1"/>
  <c r="R455" i="1" s="1"/>
  <c r="I661" i="1"/>
  <c r="I599" i="1"/>
  <c r="J661" i="1"/>
  <c r="J599" i="1"/>
  <c r="Q636" i="1"/>
  <c r="Q633" i="1" s="1"/>
  <c r="Q576" i="1"/>
  <c r="Q455" i="1" s="1"/>
  <c r="E636" i="1"/>
  <c r="E633" i="1" s="1"/>
  <c r="E576" i="1"/>
  <c r="E455" i="1" s="1"/>
  <c r="F425" i="3"/>
  <c r="F579" i="3"/>
  <c r="L576" i="1"/>
  <c r="L455" i="1" s="1"/>
  <c r="L636" i="1"/>
  <c r="L633" i="1" s="1"/>
  <c r="AA576" i="1"/>
  <c r="AA455" i="1" s="1"/>
  <c r="AA636" i="1"/>
  <c r="AA633" i="1" s="1"/>
  <c r="AE425" i="3"/>
  <c r="AC661" i="1"/>
  <c r="AC599" i="1"/>
  <c r="AC597" i="1" s="1"/>
  <c r="Y661" i="1"/>
  <c r="Y599" i="1"/>
  <c r="D661" i="1"/>
  <c r="D599" i="1"/>
  <c r="C579" i="1"/>
  <c r="AE425" i="1"/>
  <c r="AE4" i="1" s="1"/>
  <c r="R425" i="1"/>
  <c r="R4" i="1" s="1"/>
  <c r="I425" i="1"/>
  <c r="I4" i="1" s="1"/>
  <c r="H636" i="1"/>
  <c r="H633" i="1" s="1"/>
  <c r="H576" i="1"/>
  <c r="H455" i="1" s="1"/>
  <c r="M576" i="1"/>
  <c r="M455" i="1" s="1"/>
  <c r="P636" i="1"/>
  <c r="P633" i="1" s="1"/>
  <c r="AC576" i="1"/>
  <c r="AC455" i="1" s="1"/>
  <c r="AC453" i="1" s="1"/>
  <c r="V425" i="1"/>
  <c r="V4" i="1" s="1"/>
  <c r="X425" i="1"/>
  <c r="X4" i="1" s="1"/>
  <c r="E425" i="1"/>
  <c r="E4" i="1" s="1"/>
  <c r="K661" i="1"/>
  <c r="K599" i="1"/>
  <c r="D431" i="3"/>
  <c r="N579" i="1"/>
  <c r="K576" i="1"/>
  <c r="K455" i="1" s="1"/>
  <c r="K453" i="1" s="1"/>
  <c r="V636" i="1"/>
  <c r="V633" i="1" s="1"/>
  <c r="V576" i="1"/>
  <c r="V455" i="1" s="1"/>
  <c r="X636" i="1"/>
  <c r="X633" i="1" s="1"/>
  <c r="X576" i="1"/>
  <c r="X455" i="1" s="1"/>
  <c r="U579" i="1"/>
  <c r="G636" i="1"/>
  <c r="G633" i="1" s="1"/>
  <c r="Z576" i="1"/>
  <c r="Z455" i="1" s="1"/>
  <c r="Z636" i="1"/>
  <c r="Z633" i="1" s="1"/>
  <c r="Y576" i="1"/>
  <c r="Y455" i="1" s="1"/>
  <c r="I576" i="1"/>
  <c r="I455" i="1" s="1"/>
  <c r="AD576" i="1"/>
  <c r="AD455" i="1" s="1"/>
  <c r="S579" i="1"/>
  <c r="C579" i="3"/>
  <c r="G425" i="1"/>
  <c r="G4" i="1" s="1"/>
  <c r="G453" i="1" s="1"/>
  <c r="AB636" i="1"/>
  <c r="AB633" i="1" s="1"/>
  <c r="AB576" i="1"/>
  <c r="AB455" i="1" s="1"/>
  <c r="D425" i="1"/>
  <c r="D4" i="1" s="1"/>
  <c r="AA425" i="1"/>
  <c r="AA4" i="1" s="1"/>
  <c r="L425" i="3"/>
  <c r="J576" i="1"/>
  <c r="J455" i="1" s="1"/>
  <c r="Y425" i="1"/>
  <c r="Y4" i="1" s="1"/>
  <c r="F636" i="1"/>
  <c r="F633" i="1" s="1"/>
  <c r="P431" i="3"/>
  <c r="D576" i="1"/>
  <c r="D455" i="1" s="1"/>
  <c r="U431" i="3"/>
  <c r="Z453" i="1" l="1"/>
  <c r="Y27" i="68"/>
  <c r="J453" i="1"/>
  <c r="AB453" i="1"/>
  <c r="N579" i="3"/>
  <c r="Z27" i="68"/>
  <c r="N425" i="3"/>
  <c r="N4" i="3" s="1"/>
  <c r="R425" i="3"/>
  <c r="R4" i="3" s="1"/>
  <c r="R579" i="3"/>
  <c r="D77" i="71"/>
  <c r="D1" i="72"/>
  <c r="Q453" i="1"/>
  <c r="L4" i="3"/>
  <c r="K4" i="3"/>
  <c r="W4" i="3"/>
  <c r="O4" i="3"/>
  <c r="X4" i="3"/>
  <c r="T4" i="3"/>
  <c r="AC4" i="3"/>
  <c r="AD4" i="3"/>
  <c r="AE4" i="3"/>
  <c r="F4" i="3"/>
  <c r="Y4" i="3"/>
  <c r="AA4" i="3"/>
  <c r="AB4" i="3"/>
  <c r="W579" i="3"/>
  <c r="J425" i="3"/>
  <c r="S425" i="3"/>
  <c r="S27" i="70"/>
  <c r="H425" i="3"/>
  <c r="L576" i="3"/>
  <c r="L455" i="3" s="1"/>
  <c r="Z425" i="3"/>
  <c r="O636" i="1"/>
  <c r="O633" i="1" s="1"/>
  <c r="O599" i="1" s="1"/>
  <c r="O597" i="1" s="1"/>
  <c r="T636" i="1"/>
  <c r="T633" i="1" s="1"/>
  <c r="T661" i="1" s="1"/>
  <c r="V425" i="3"/>
  <c r="M425" i="3"/>
  <c r="Q425" i="3"/>
  <c r="E425" i="3"/>
  <c r="AE576" i="1"/>
  <c r="AE455" i="1" s="1"/>
  <c r="O579" i="3"/>
  <c r="O636" i="3" s="1"/>
  <c r="O633" i="3" s="1"/>
  <c r="AC579" i="3"/>
  <c r="AC636" i="3" s="1"/>
  <c r="AC633" i="3" s="1"/>
  <c r="AD597" i="1"/>
  <c r="M597" i="1"/>
  <c r="AD453" i="1"/>
  <c r="K597" i="1"/>
  <c r="M453" i="1"/>
  <c r="V27" i="70"/>
  <c r="V27" i="68"/>
  <c r="E27" i="70"/>
  <c r="E27" i="68"/>
  <c r="AE579" i="3"/>
  <c r="AF27" i="70"/>
  <c r="AF27" i="68"/>
  <c r="AD579" i="3"/>
  <c r="AE27" i="70"/>
  <c r="AE27" i="68"/>
  <c r="R27" i="70"/>
  <c r="R27" i="68"/>
  <c r="I425" i="3"/>
  <c r="J27" i="70"/>
  <c r="J27" i="68"/>
  <c r="G425" i="3"/>
  <c r="H27" i="70"/>
  <c r="H27" i="68"/>
  <c r="C425" i="3"/>
  <c r="D27" i="70"/>
  <c r="D27" i="68"/>
  <c r="Q27" i="70"/>
  <c r="Q27" i="68"/>
  <c r="I579" i="3"/>
  <c r="I576" i="3" s="1"/>
  <c r="I455" i="3" s="1"/>
  <c r="X27" i="70"/>
  <c r="X27" i="68"/>
  <c r="T27" i="70"/>
  <c r="T27" i="68"/>
  <c r="AA27" i="70"/>
  <c r="AA27" i="68"/>
  <c r="I27" i="70"/>
  <c r="I27" i="68"/>
  <c r="P27" i="70"/>
  <c r="P27" i="68"/>
  <c r="AB579" i="3"/>
  <c r="AC27" i="70"/>
  <c r="AC27" i="68"/>
  <c r="K27" i="70"/>
  <c r="K27" i="68"/>
  <c r="N27" i="70"/>
  <c r="N27" i="68"/>
  <c r="F27" i="70"/>
  <c r="F27" i="68"/>
  <c r="W27" i="70"/>
  <c r="W27" i="68"/>
  <c r="AD27" i="70"/>
  <c r="AD27" i="68"/>
  <c r="H453" i="1"/>
  <c r="L453" i="1"/>
  <c r="G579" i="3"/>
  <c r="G636" i="3" s="1"/>
  <c r="G633" i="3" s="1"/>
  <c r="Y453" i="1"/>
  <c r="J597" i="1"/>
  <c r="W453" i="1"/>
  <c r="Y597" i="1"/>
  <c r="V453" i="1"/>
  <c r="E453" i="1"/>
  <c r="AE453" i="1"/>
  <c r="R453" i="1"/>
  <c r="C636" i="1"/>
  <c r="C633" i="1" s="1"/>
  <c r="C576" i="1"/>
  <c r="C455" i="1" s="1"/>
  <c r="C453" i="1" s="1"/>
  <c r="P579" i="3"/>
  <c r="P425" i="3"/>
  <c r="T599" i="1"/>
  <c r="T597" i="1" s="1"/>
  <c r="I453" i="1"/>
  <c r="G661" i="1"/>
  <c r="G599" i="1"/>
  <c r="G597" i="1" s="1"/>
  <c r="AE661" i="1"/>
  <c r="AE599" i="1"/>
  <c r="AE597" i="1" s="1"/>
  <c r="D597" i="1"/>
  <c r="J636" i="3"/>
  <c r="J633" i="3" s="1"/>
  <c r="J576" i="3"/>
  <c r="J455" i="3" s="1"/>
  <c r="AC106" i="44"/>
  <c r="AC111" i="44" s="1"/>
  <c r="AC656" i="1"/>
  <c r="H636" i="3"/>
  <c r="H633" i="3" s="1"/>
  <c r="H576" i="3"/>
  <c r="H455" i="3" s="1"/>
  <c r="V636" i="3"/>
  <c r="V633" i="3" s="1"/>
  <c r="V576" i="3"/>
  <c r="V455" i="3" s="1"/>
  <c r="E661" i="1"/>
  <c r="E599" i="1"/>
  <c r="E597" i="1" s="1"/>
  <c r="J106" i="44"/>
  <c r="J111" i="44" s="1"/>
  <c r="J656" i="1"/>
  <c r="L661" i="3"/>
  <c r="L599" i="3"/>
  <c r="I656" i="1"/>
  <c r="I106" i="44"/>
  <c r="I111" i="44" s="1"/>
  <c r="R636" i="3"/>
  <c r="R633" i="3" s="1"/>
  <c r="R576" i="3"/>
  <c r="R455" i="3" s="1"/>
  <c r="M106" i="44"/>
  <c r="M111" i="44" s="1"/>
  <c r="M656" i="1"/>
  <c r="W661" i="1"/>
  <c r="W599" i="1"/>
  <c r="W597" i="1" s="1"/>
  <c r="X636" i="3"/>
  <c r="X633" i="3" s="1"/>
  <c r="X576" i="3"/>
  <c r="X455" i="3" s="1"/>
  <c r="X453" i="3" s="1"/>
  <c r="T576" i="3"/>
  <c r="T455" i="3" s="1"/>
  <c r="T453" i="3" s="1"/>
  <c r="T636" i="3"/>
  <c r="T633" i="3" s="1"/>
  <c r="E636" i="3"/>
  <c r="E633" i="3" s="1"/>
  <c r="E576" i="3"/>
  <c r="E455" i="3" s="1"/>
  <c r="F661" i="1"/>
  <c r="F599" i="1"/>
  <c r="F597" i="1" s="1"/>
  <c r="AB661" i="1"/>
  <c r="AB599" i="1"/>
  <c r="AB597" i="1" s="1"/>
  <c r="S576" i="1"/>
  <c r="S455" i="1" s="1"/>
  <c r="S453" i="1" s="1"/>
  <c r="S636" i="1"/>
  <c r="S633" i="1" s="1"/>
  <c r="V661" i="1"/>
  <c r="V599" i="1"/>
  <c r="V597" i="1" s="1"/>
  <c r="AA599" i="1"/>
  <c r="AA597" i="1" s="1"/>
  <c r="AA661" i="1"/>
  <c r="L661" i="1"/>
  <c r="L599" i="1"/>
  <c r="L597" i="1" s="1"/>
  <c r="F636" i="3"/>
  <c r="F633" i="3" s="1"/>
  <c r="F576" i="3"/>
  <c r="F455" i="3" s="1"/>
  <c r="F453" i="3" s="1"/>
  <c r="Z576" i="3"/>
  <c r="Z455" i="3" s="1"/>
  <c r="Z636" i="3"/>
  <c r="Z633" i="3" s="1"/>
  <c r="K636" i="3"/>
  <c r="K633" i="3" s="1"/>
  <c r="K576" i="3"/>
  <c r="K455" i="3" s="1"/>
  <c r="K453" i="3" s="1"/>
  <c r="C576" i="3"/>
  <c r="C455" i="3" s="1"/>
  <c r="C636" i="3"/>
  <c r="C633" i="3" s="1"/>
  <c r="U579" i="3"/>
  <c r="U425" i="3"/>
  <c r="U636" i="1"/>
  <c r="U633" i="1" s="1"/>
  <c r="U576" i="1"/>
  <c r="U455" i="1" s="1"/>
  <c r="U453" i="1" s="1"/>
  <c r="K106" i="44"/>
  <c r="K111" i="44" s="1"/>
  <c r="K656" i="1"/>
  <c r="D106" i="44"/>
  <c r="D111" i="44" s="1"/>
  <c r="D656" i="1"/>
  <c r="D453" i="1"/>
  <c r="Z661" i="1"/>
  <c r="Z599" i="1"/>
  <c r="Z597" i="1" s="1"/>
  <c r="X453" i="1"/>
  <c r="N576" i="1"/>
  <c r="N455" i="1" s="1"/>
  <c r="N453" i="1" s="1"/>
  <c r="N636" i="1"/>
  <c r="N633" i="1" s="1"/>
  <c r="H661" i="1"/>
  <c r="H599" i="1"/>
  <c r="H597" i="1" s="1"/>
  <c r="Y656" i="1"/>
  <c r="Y106" i="44"/>
  <c r="Y111" i="44" s="1"/>
  <c r="AE636" i="3"/>
  <c r="AE633" i="3" s="1"/>
  <c r="AE576" i="3"/>
  <c r="AE455" i="3" s="1"/>
  <c r="AE453" i="3" s="1"/>
  <c r="AA453" i="1"/>
  <c r="Q661" i="1"/>
  <c r="Q599" i="1"/>
  <c r="Q597" i="1" s="1"/>
  <c r="R661" i="1"/>
  <c r="R599" i="1"/>
  <c r="R597" i="1" s="1"/>
  <c r="AD106" i="44"/>
  <c r="AD111" i="44" s="1"/>
  <c r="AD656" i="1"/>
  <c r="S636" i="3"/>
  <c r="S633" i="3" s="1"/>
  <c r="S576" i="3"/>
  <c r="S455" i="3" s="1"/>
  <c r="M576" i="3"/>
  <c r="M455" i="3" s="1"/>
  <c r="M636" i="3"/>
  <c r="M633" i="3" s="1"/>
  <c r="Q636" i="3"/>
  <c r="Q633" i="3" s="1"/>
  <c r="Q576" i="3"/>
  <c r="Q455" i="3" s="1"/>
  <c r="Y576" i="3"/>
  <c r="Y455" i="3" s="1"/>
  <c r="Y636" i="3"/>
  <c r="Y633" i="3" s="1"/>
  <c r="W576" i="3"/>
  <c r="W455" i="3" s="1"/>
  <c r="W453" i="3" s="1"/>
  <c r="W636" i="3"/>
  <c r="W633" i="3" s="1"/>
  <c r="AA576" i="3"/>
  <c r="AA455" i="3" s="1"/>
  <c r="AA636" i="3"/>
  <c r="AA633" i="3" s="1"/>
  <c r="X661" i="1"/>
  <c r="X599" i="1"/>
  <c r="X597" i="1" s="1"/>
  <c r="D425" i="3"/>
  <c r="D579" i="3"/>
  <c r="P661" i="1"/>
  <c r="P599" i="1"/>
  <c r="P597" i="1" s="1"/>
  <c r="N636" i="3"/>
  <c r="N633" i="3" s="1"/>
  <c r="N576" i="3"/>
  <c r="N455" i="3" s="1"/>
  <c r="L453" i="3"/>
  <c r="I597" i="1"/>
  <c r="Y453" i="3" l="1"/>
  <c r="L656" i="3"/>
  <c r="L597" i="3"/>
  <c r="N453" i="3"/>
  <c r="AA453" i="3"/>
  <c r="G576" i="3"/>
  <c r="G455" i="3" s="1"/>
  <c r="O576" i="3"/>
  <c r="O455" i="3" s="1"/>
  <c r="O453" i="3" s="1"/>
  <c r="R453" i="3"/>
  <c r="D1" i="71"/>
  <c r="F77" i="71" s="1"/>
  <c r="U4" i="3"/>
  <c r="I4" i="3"/>
  <c r="V4" i="3"/>
  <c r="J4" i="3"/>
  <c r="G4" i="3"/>
  <c r="E4" i="3"/>
  <c r="H4" i="3"/>
  <c r="J453" i="3"/>
  <c r="C4" i="3"/>
  <c r="Q4" i="3"/>
  <c r="D4" i="3"/>
  <c r="P4" i="3"/>
  <c r="M4" i="3"/>
  <c r="Z4" i="3"/>
  <c r="S4" i="3"/>
  <c r="AC576" i="3"/>
  <c r="AC455" i="3" s="1"/>
  <c r="AC453" i="3" s="1"/>
  <c r="O661" i="1"/>
  <c r="O656" i="1" s="1"/>
  <c r="I636" i="3"/>
  <c r="I633" i="3" s="1"/>
  <c r="I599" i="3" s="1"/>
  <c r="I597" i="3" s="1"/>
  <c r="AB576" i="3"/>
  <c r="AB455" i="3" s="1"/>
  <c r="AB453" i="3" s="1"/>
  <c r="AB636" i="3"/>
  <c r="AB633" i="3" s="1"/>
  <c r="AD576" i="3"/>
  <c r="AD455" i="3" s="1"/>
  <c r="AD453" i="3" s="1"/>
  <c r="AD636" i="3"/>
  <c r="AD633" i="3" s="1"/>
  <c r="G599" i="3"/>
  <c r="G661" i="3"/>
  <c r="Q106" i="44"/>
  <c r="Q111" i="44" s="1"/>
  <c r="Q656" i="1"/>
  <c r="N661" i="1"/>
  <c r="N599" i="1"/>
  <c r="N597" i="1" s="1"/>
  <c r="Z656" i="1"/>
  <c r="Z106" i="44"/>
  <c r="Z111" i="44" s="1"/>
  <c r="D6" i="44"/>
  <c r="D11" i="44" s="1"/>
  <c r="D654" i="1"/>
  <c r="C661" i="3"/>
  <c r="C599" i="3"/>
  <c r="C597" i="3" s="1"/>
  <c r="Z661" i="3"/>
  <c r="Z599" i="3"/>
  <c r="Z597" i="3" s="1"/>
  <c r="M6" i="44"/>
  <c r="M11" i="44" s="1"/>
  <c r="M654" i="1"/>
  <c r="AE106" i="44"/>
  <c r="AE111" i="44" s="1"/>
  <c r="AE656" i="1"/>
  <c r="O106" i="44"/>
  <c r="O111" i="44" s="1"/>
  <c r="N661" i="3"/>
  <c r="N599" i="3"/>
  <c r="N597" i="3" s="1"/>
  <c r="W661" i="3"/>
  <c r="W599" i="3"/>
  <c r="W597" i="3" s="1"/>
  <c r="Y6" i="44"/>
  <c r="Y11" i="44" s="1"/>
  <c r="Y654" i="1"/>
  <c r="U661" i="1"/>
  <c r="U599" i="1"/>
  <c r="U597" i="1" s="1"/>
  <c r="O661" i="3"/>
  <c r="O599" i="3"/>
  <c r="L106" i="44"/>
  <c r="L111" i="44" s="1"/>
  <c r="L112" i="44" s="1"/>
  <c r="L656" i="1"/>
  <c r="V106" i="44"/>
  <c r="V111" i="44" s="1"/>
  <c r="V656" i="1"/>
  <c r="AB656" i="1"/>
  <c r="AB106" i="44"/>
  <c r="AB111" i="44" s="1"/>
  <c r="E661" i="3"/>
  <c r="E599" i="3"/>
  <c r="E597" i="3" s="1"/>
  <c r="X661" i="3"/>
  <c r="X599" i="3"/>
  <c r="X597" i="3" s="1"/>
  <c r="R661" i="3"/>
  <c r="R599" i="3"/>
  <c r="R597" i="3" s="1"/>
  <c r="L654" i="3"/>
  <c r="E656" i="1"/>
  <c r="E106" i="44"/>
  <c r="E111" i="44" s="1"/>
  <c r="H661" i="3"/>
  <c r="H599" i="3"/>
  <c r="H597" i="3" s="1"/>
  <c r="J661" i="3"/>
  <c r="J599" i="3"/>
  <c r="J597" i="3" s="1"/>
  <c r="P636" i="3"/>
  <c r="P633" i="3" s="1"/>
  <c r="P576" i="3"/>
  <c r="P455" i="3" s="1"/>
  <c r="P453" i="3" s="1"/>
  <c r="P106" i="44"/>
  <c r="P111" i="44" s="1"/>
  <c r="P656" i="1"/>
  <c r="X656" i="1"/>
  <c r="X106" i="44"/>
  <c r="X111" i="44" s="1"/>
  <c r="Q661" i="3"/>
  <c r="Q599" i="3"/>
  <c r="Q597" i="3" s="1"/>
  <c r="S661" i="3"/>
  <c r="S599" i="3"/>
  <c r="S597" i="3" s="1"/>
  <c r="R106" i="44"/>
  <c r="R111" i="44" s="1"/>
  <c r="R656" i="1"/>
  <c r="K6" i="44"/>
  <c r="K11" i="44" s="1"/>
  <c r="K654" i="1"/>
  <c r="AA656" i="1"/>
  <c r="AA106" i="44"/>
  <c r="AA111" i="44" s="1"/>
  <c r="S599" i="1"/>
  <c r="S597" i="1" s="1"/>
  <c r="S661" i="1"/>
  <c r="T661" i="3"/>
  <c r="T599" i="3"/>
  <c r="T597" i="3" s="1"/>
  <c r="J6" i="44"/>
  <c r="J11" i="44" s="1"/>
  <c r="J654" i="1"/>
  <c r="AC6" i="44"/>
  <c r="AC11" i="44" s="1"/>
  <c r="AC654" i="1"/>
  <c r="G656" i="1"/>
  <c r="G106" i="44"/>
  <c r="G111" i="44" s="1"/>
  <c r="D636" i="3"/>
  <c r="D633" i="3" s="1"/>
  <c r="D576" i="3"/>
  <c r="D455" i="3" s="1"/>
  <c r="D453" i="3" s="1"/>
  <c r="AA661" i="3"/>
  <c r="AA599" i="3"/>
  <c r="AA597" i="3" s="1"/>
  <c r="Y661" i="3"/>
  <c r="Y599" i="3"/>
  <c r="Y597" i="3" s="1"/>
  <c r="M661" i="3"/>
  <c r="M599" i="3"/>
  <c r="M597" i="3" s="1"/>
  <c r="AD6" i="44"/>
  <c r="AD11" i="44" s="1"/>
  <c r="AD654" i="1"/>
  <c r="AE661" i="3"/>
  <c r="AE599" i="3"/>
  <c r="AE597" i="3" s="1"/>
  <c r="H656" i="1"/>
  <c r="H106" i="44"/>
  <c r="H111" i="44" s="1"/>
  <c r="U576" i="3"/>
  <c r="U455" i="3" s="1"/>
  <c r="U453" i="3" s="1"/>
  <c r="U636" i="3"/>
  <c r="U633" i="3" s="1"/>
  <c r="K661" i="3"/>
  <c r="K599" i="3"/>
  <c r="K597" i="3" s="1"/>
  <c r="AC661" i="3"/>
  <c r="AC599" i="3"/>
  <c r="F661" i="3"/>
  <c r="F599" i="3"/>
  <c r="F597" i="3" s="1"/>
  <c r="F106" i="44"/>
  <c r="F111" i="44" s="1"/>
  <c r="F656" i="1"/>
  <c r="W656" i="1"/>
  <c r="W106" i="44"/>
  <c r="W111" i="44" s="1"/>
  <c r="I654" i="1"/>
  <c r="I6" i="44"/>
  <c r="I11" i="44" s="1"/>
  <c r="V661" i="3"/>
  <c r="V599" i="3"/>
  <c r="V597" i="3" s="1"/>
  <c r="AC112" i="44"/>
  <c r="T106" i="44"/>
  <c r="T111" i="44" s="1"/>
  <c r="T656" i="1"/>
  <c r="C661" i="1"/>
  <c r="C599" i="1"/>
  <c r="C597" i="1" s="1"/>
  <c r="AC656" i="3" l="1"/>
  <c r="AC12" i="44" s="1"/>
  <c r="AE656" i="3"/>
  <c r="M656" i="3"/>
  <c r="M654" i="3" s="1"/>
  <c r="AA656" i="3"/>
  <c r="AA654" i="3" s="1"/>
  <c r="S656" i="3"/>
  <c r="H656" i="3"/>
  <c r="H654" i="3" s="1"/>
  <c r="Z656" i="3"/>
  <c r="S453" i="3"/>
  <c r="H453" i="3"/>
  <c r="V453" i="3"/>
  <c r="R656" i="3"/>
  <c r="R654" i="3" s="1"/>
  <c r="E656" i="3"/>
  <c r="E654" i="3" s="1"/>
  <c r="O656" i="3"/>
  <c r="O654" i="3" s="1"/>
  <c r="N656" i="3"/>
  <c r="Z453" i="3"/>
  <c r="Q453" i="3"/>
  <c r="E453" i="3"/>
  <c r="I453" i="3"/>
  <c r="F656" i="3"/>
  <c r="F654" i="3" s="1"/>
  <c r="Y656" i="3"/>
  <c r="Y654" i="3" s="1"/>
  <c r="T656" i="3"/>
  <c r="Q656" i="3"/>
  <c r="J656" i="3"/>
  <c r="J12" i="44" s="1"/>
  <c r="C656" i="3"/>
  <c r="C654" i="3" s="1"/>
  <c r="M453" i="3"/>
  <c r="C453" i="3"/>
  <c r="G453" i="3"/>
  <c r="V656" i="3"/>
  <c r="K656" i="3"/>
  <c r="K654" i="3" s="1"/>
  <c r="X656" i="3"/>
  <c r="X654" i="3" s="1"/>
  <c r="W656" i="3"/>
  <c r="G656" i="3"/>
  <c r="I661" i="3"/>
  <c r="O597" i="3"/>
  <c r="G597" i="3"/>
  <c r="W112" i="44"/>
  <c r="AC597" i="3"/>
  <c r="F207" i="71"/>
  <c r="F173" i="71"/>
  <c r="F150" i="71"/>
  <c r="F137" i="71"/>
  <c r="F250" i="71"/>
  <c r="F163" i="71"/>
  <c r="F167" i="71"/>
  <c r="F134" i="71"/>
  <c r="F141" i="71"/>
  <c r="F172" i="71"/>
  <c r="F169" i="71"/>
  <c r="F145" i="71"/>
  <c r="F248" i="71"/>
  <c r="F130" i="71"/>
  <c r="F162" i="71"/>
  <c r="F146" i="71"/>
  <c r="F174" i="71"/>
  <c r="F170" i="71"/>
  <c r="F160" i="71"/>
  <c r="F171" i="71"/>
  <c r="F138" i="71"/>
  <c r="F161" i="71"/>
  <c r="F128" i="71"/>
  <c r="F124" i="71"/>
  <c r="F140" i="71"/>
  <c r="F158" i="71"/>
  <c r="F168" i="71"/>
  <c r="F149" i="71"/>
  <c r="F148" i="71"/>
  <c r="F127" i="71"/>
  <c r="F135" i="71"/>
  <c r="F159" i="71"/>
  <c r="F126" i="71"/>
  <c r="F139" i="71"/>
  <c r="F157" i="71"/>
  <c r="F144" i="71"/>
  <c r="F166" i="71"/>
  <c r="F129" i="71"/>
  <c r="F164" i="71"/>
  <c r="F131" i="71"/>
  <c r="F147" i="71"/>
  <c r="F205" i="71"/>
  <c r="F252" i="71"/>
  <c r="F254" i="71"/>
  <c r="F253" i="71"/>
  <c r="F251" i="71"/>
  <c r="F10" i="71"/>
  <c r="F43" i="71"/>
  <c r="F9" i="71"/>
  <c r="F26" i="71"/>
  <c r="F4" i="71"/>
  <c r="F42" i="71"/>
  <c r="F208" i="71"/>
  <c r="F217" i="71"/>
  <c r="F213" i="71"/>
  <c r="F209" i="71"/>
  <c r="F210" i="71"/>
  <c r="F214" i="71"/>
  <c r="F212" i="71"/>
  <c r="F219" i="71"/>
  <c r="F218" i="71"/>
  <c r="F211" i="71"/>
  <c r="F216" i="71"/>
  <c r="F215" i="71"/>
  <c r="F18" i="71"/>
  <c r="F119" i="71"/>
  <c r="F111" i="71"/>
  <c r="F94" i="71"/>
  <c r="F116" i="71"/>
  <c r="F107" i="71"/>
  <c r="F108" i="71"/>
  <c r="F125" i="71"/>
  <c r="F115" i="71"/>
  <c r="F100" i="71"/>
  <c r="F123" i="71"/>
  <c r="F105" i="71"/>
  <c r="F5" i="71"/>
  <c r="F96" i="71"/>
  <c r="F92" i="71"/>
  <c r="F8" i="71"/>
  <c r="F93" i="71"/>
  <c r="F117" i="71"/>
  <c r="F70" i="71"/>
  <c r="F110" i="71"/>
  <c r="F58" i="71"/>
  <c r="F87" i="71"/>
  <c r="F121" i="71"/>
  <c r="F101" i="71"/>
  <c r="F39" i="71"/>
  <c r="F102" i="71"/>
  <c r="F98" i="71"/>
  <c r="F84" i="71"/>
  <c r="F88" i="71"/>
  <c r="F53" i="71"/>
  <c r="F106" i="71"/>
  <c r="F113" i="71"/>
  <c r="F3" i="71"/>
  <c r="G3" i="71" s="1"/>
  <c r="F22" i="71"/>
  <c r="F86" i="71"/>
  <c r="F97" i="71"/>
  <c r="F120" i="71"/>
  <c r="F11" i="71"/>
  <c r="F118" i="71"/>
  <c r="F16" i="71"/>
  <c r="F85" i="71"/>
  <c r="F99" i="71"/>
  <c r="F90" i="71"/>
  <c r="F122" i="71"/>
  <c r="F89" i="71"/>
  <c r="F20" i="71"/>
  <c r="F95" i="71"/>
  <c r="F103" i="71"/>
  <c r="F104" i="71"/>
  <c r="F12" i="71"/>
  <c r="F91" i="71"/>
  <c r="F112" i="71"/>
  <c r="F114" i="71"/>
  <c r="F109" i="71"/>
  <c r="F15" i="71"/>
  <c r="F17" i="71"/>
  <c r="F33" i="71"/>
  <c r="F13" i="71"/>
  <c r="F133" i="71"/>
  <c r="F7" i="71"/>
  <c r="F24" i="71"/>
  <c r="F236" i="71"/>
  <c r="F59" i="71"/>
  <c r="F30" i="71"/>
  <c r="F222" i="71"/>
  <c r="F196" i="71"/>
  <c r="F188" i="71"/>
  <c r="F195" i="71"/>
  <c r="F71" i="71"/>
  <c r="F184" i="71"/>
  <c r="F180" i="71"/>
  <c r="F67" i="71"/>
  <c r="F234" i="71"/>
  <c r="F36" i="71"/>
  <c r="F223" i="71"/>
  <c r="F179" i="71"/>
  <c r="F47" i="71"/>
  <c r="F156" i="71"/>
  <c r="F181" i="71"/>
  <c r="F249" i="71"/>
  <c r="F68" i="71"/>
  <c r="F63" i="71"/>
  <c r="F189" i="71"/>
  <c r="F175" i="71"/>
  <c r="F37" i="71"/>
  <c r="F224" i="71"/>
  <c r="F185" i="71"/>
  <c r="F31" i="71"/>
  <c r="F225" i="71"/>
  <c r="F72" i="71"/>
  <c r="F192" i="71"/>
  <c r="F74" i="71"/>
  <c r="F197" i="71"/>
  <c r="F177" i="71"/>
  <c r="F142" i="71"/>
  <c r="F44" i="71"/>
  <c r="F203" i="71"/>
  <c r="F73" i="71"/>
  <c r="F226" i="71"/>
  <c r="F194" i="71"/>
  <c r="F176" i="71"/>
  <c r="F29" i="71"/>
  <c r="F52" i="71"/>
  <c r="F200" i="71"/>
  <c r="F237" i="71"/>
  <c r="F183" i="71"/>
  <c r="F35" i="71"/>
  <c r="F50" i="71"/>
  <c r="F230" i="71"/>
  <c r="F32" i="71"/>
  <c r="F60" i="71"/>
  <c r="F132" i="71"/>
  <c r="F187" i="71"/>
  <c r="F221" i="71"/>
  <c r="F186" i="71"/>
  <c r="F155" i="71"/>
  <c r="F182" i="71"/>
  <c r="F178" i="71"/>
  <c r="F143" i="71"/>
  <c r="F151" i="71"/>
  <c r="F198" i="71"/>
  <c r="F231" i="71"/>
  <c r="F229" i="71"/>
  <c r="F28" i="71"/>
  <c r="F233" i="71"/>
  <c r="F27" i="71"/>
  <c r="F204" i="71"/>
  <c r="F56" i="71"/>
  <c r="F41" i="71"/>
  <c r="F202" i="71"/>
  <c r="F232" i="71"/>
  <c r="F76" i="71"/>
  <c r="F235" i="71"/>
  <c r="F21" i="71"/>
  <c r="F193" i="71"/>
  <c r="F23" i="71"/>
  <c r="F48" i="71"/>
  <c r="F55" i="71"/>
  <c r="F61" i="71"/>
  <c r="F199" i="71"/>
  <c r="F51" i="71"/>
  <c r="F191" i="71"/>
  <c r="F65" i="71"/>
  <c r="F201" i="71"/>
  <c r="F66" i="71"/>
  <c r="F78" i="71"/>
  <c r="F40" i="71"/>
  <c r="F242" i="71"/>
  <c r="F243" i="71"/>
  <c r="F247" i="71"/>
  <c r="F49" i="71"/>
  <c r="F6" i="71"/>
  <c r="F152" i="71"/>
  <c r="F206" i="71"/>
  <c r="F154" i="71"/>
  <c r="F165" i="71"/>
  <c r="F54" i="71"/>
  <c r="F25" i="71"/>
  <c r="F64" i="71"/>
  <c r="F246" i="71"/>
  <c r="F228" i="71"/>
  <c r="F14" i="71"/>
  <c r="F241" i="71"/>
  <c r="F75" i="71"/>
  <c r="F239" i="71"/>
  <c r="F153" i="71"/>
  <c r="F238" i="71"/>
  <c r="F38" i="71"/>
  <c r="F190" i="71"/>
  <c r="F57" i="71"/>
  <c r="F136" i="71"/>
  <c r="F220" i="71"/>
  <c r="F244" i="71"/>
  <c r="F245" i="71"/>
  <c r="F69" i="71"/>
  <c r="F34" i="71"/>
  <c r="F46" i="71"/>
  <c r="F240" i="71"/>
  <c r="F227" i="71"/>
  <c r="F62" i="71"/>
  <c r="F80" i="71"/>
  <c r="F83" i="71"/>
  <c r="F81" i="71"/>
  <c r="F82" i="71"/>
  <c r="F79" i="71"/>
  <c r="F19" i="71"/>
  <c r="F45" i="71"/>
  <c r="G1" i="72"/>
  <c r="G112" i="44"/>
  <c r="R112" i="44"/>
  <c r="T112" i="44"/>
  <c r="AD661" i="3"/>
  <c r="AD599" i="3"/>
  <c r="AD597" i="3" s="1"/>
  <c r="F112" i="44"/>
  <c r="AB599" i="3"/>
  <c r="AB597" i="3" s="1"/>
  <c r="AB661" i="3"/>
  <c r="Q112" i="44"/>
  <c r="K112" i="44"/>
  <c r="AE654" i="3"/>
  <c r="V654" i="3"/>
  <c r="Z112" i="44"/>
  <c r="F6" i="44"/>
  <c r="F11" i="44" s="1"/>
  <c r="F654" i="1"/>
  <c r="T654" i="1"/>
  <c r="T6" i="44"/>
  <c r="T11" i="44" s="1"/>
  <c r="G6" i="44"/>
  <c r="G11" i="44" s="1"/>
  <c r="G654" i="1"/>
  <c r="AA112" i="44"/>
  <c r="R6" i="44"/>
  <c r="R11" i="44" s="1"/>
  <c r="R12" i="44" s="1"/>
  <c r="R654" i="1"/>
  <c r="X6" i="44"/>
  <c r="X11" i="44" s="1"/>
  <c r="X654" i="1"/>
  <c r="AB6" i="44"/>
  <c r="AB11" i="44" s="1"/>
  <c r="AB654" i="1"/>
  <c r="U656" i="1"/>
  <c r="U106" i="44"/>
  <c r="U111" i="44" s="1"/>
  <c r="O112" i="44"/>
  <c r="Y112" i="44"/>
  <c r="J112" i="44"/>
  <c r="W654" i="1"/>
  <c r="W6" i="44"/>
  <c r="W11" i="44" s="1"/>
  <c r="H112" i="44"/>
  <c r="I112" i="44"/>
  <c r="T654" i="3"/>
  <c r="AA6" i="44"/>
  <c r="AA11" i="44" s="1"/>
  <c r="AA654" i="1"/>
  <c r="Q654" i="3"/>
  <c r="P6" i="44"/>
  <c r="P11" i="44" s="1"/>
  <c r="P654" i="1"/>
  <c r="E112" i="44"/>
  <c r="V654" i="1"/>
  <c r="V6" i="44"/>
  <c r="V11" i="44" s="1"/>
  <c r="W654" i="3"/>
  <c r="O6" i="44"/>
  <c r="O11" i="44" s="1"/>
  <c r="O654" i="1"/>
  <c r="M12" i="44"/>
  <c r="Z6" i="44"/>
  <c r="Z11" i="44" s="1"/>
  <c r="Z12" i="44" s="1"/>
  <c r="Z654" i="1"/>
  <c r="Q6" i="44"/>
  <c r="Q11" i="44" s="1"/>
  <c r="Q12" i="44" s="1"/>
  <c r="Q654" i="1"/>
  <c r="D661" i="3"/>
  <c r="D599" i="3"/>
  <c r="D597" i="3" s="1"/>
  <c r="U599" i="3"/>
  <c r="U597" i="3" s="1"/>
  <c r="U661" i="3"/>
  <c r="H6" i="44"/>
  <c r="H11" i="44" s="1"/>
  <c r="H12" i="44" s="1"/>
  <c r="H654" i="1"/>
  <c r="S656" i="1"/>
  <c r="S106" i="44"/>
  <c r="S111" i="44" s="1"/>
  <c r="S112" i="44" s="1"/>
  <c r="E6" i="44"/>
  <c r="E11" i="44" s="1"/>
  <c r="E12" i="44" s="1"/>
  <c r="E654" i="1"/>
  <c r="M112" i="44"/>
  <c r="V112" i="44"/>
  <c r="AE654" i="1"/>
  <c r="AE6" i="44"/>
  <c r="AE11" i="44" s="1"/>
  <c r="AE12" i="44" s="1"/>
  <c r="C656" i="1"/>
  <c r="C106" i="44"/>
  <c r="C111" i="44" s="1"/>
  <c r="C112" i="44" s="1"/>
  <c r="AC654" i="3"/>
  <c r="S654" i="3"/>
  <c r="X112" i="44"/>
  <c r="L6" i="44"/>
  <c r="L11" i="44" s="1"/>
  <c r="L12" i="44" s="1"/>
  <c r="L654" i="1"/>
  <c r="N654" i="3"/>
  <c r="AE112" i="44"/>
  <c r="Z654" i="3"/>
  <c r="N656" i="1"/>
  <c r="N106" i="44"/>
  <c r="N111" i="44" s="1"/>
  <c r="N112" i="44" s="1"/>
  <c r="G654" i="3"/>
  <c r="P661" i="3"/>
  <c r="P599" i="3"/>
  <c r="P597" i="3" s="1"/>
  <c r="F12" i="44" l="1"/>
  <c r="K12" i="44"/>
  <c r="O12" i="44"/>
  <c r="Y12" i="44"/>
  <c r="V12" i="44"/>
  <c r="AA12" i="44"/>
  <c r="G12" i="44"/>
  <c r="W12" i="44"/>
  <c r="T12" i="44"/>
  <c r="X12" i="44"/>
  <c r="J654" i="3"/>
  <c r="U656" i="3"/>
  <c r="U654" i="3" s="1"/>
  <c r="P656" i="3"/>
  <c r="AB656" i="3"/>
  <c r="AB12" i="44" s="1"/>
  <c r="I656" i="3"/>
  <c r="G4" i="71"/>
  <c r="G5" i="71" s="1"/>
  <c r="G6" i="71" s="1"/>
  <c r="G7" i="71" s="1"/>
  <c r="G8" i="71" s="1"/>
  <c r="G9" i="71" s="1"/>
  <c r="G10" i="71" s="1"/>
  <c r="G11" i="71" s="1"/>
  <c r="G12" i="71" s="1"/>
  <c r="G13" i="71" s="1"/>
  <c r="G14" i="71" s="1"/>
  <c r="G15" i="71" s="1"/>
  <c r="G16" i="71" s="1"/>
  <c r="G17" i="71" s="1"/>
  <c r="G18" i="71" s="1"/>
  <c r="G19" i="71" s="1"/>
  <c r="G20" i="71" s="1"/>
  <c r="G21" i="71" s="1"/>
  <c r="G22" i="71" s="1"/>
  <c r="G23" i="71" s="1"/>
  <c r="G24" i="71" s="1"/>
  <c r="G25" i="71" s="1"/>
  <c r="G26" i="71" s="1"/>
  <c r="G27" i="71" s="1"/>
  <c r="G28" i="71" s="1"/>
  <c r="G29" i="71" s="1"/>
  <c r="G30" i="71" s="1"/>
  <c r="G31" i="71" s="1"/>
  <c r="G32" i="71" s="1"/>
  <c r="G33" i="71" s="1"/>
  <c r="G34" i="71" s="1"/>
  <c r="G35" i="71" s="1"/>
  <c r="G36" i="71" s="1"/>
  <c r="G37" i="71" s="1"/>
  <c r="G38" i="71" s="1"/>
  <c r="G39" i="71" s="1"/>
  <c r="G40" i="71" s="1"/>
  <c r="G41" i="71" s="1"/>
  <c r="G42" i="71" s="1"/>
  <c r="G43" i="71" s="1"/>
  <c r="G44" i="71" s="1"/>
  <c r="G45" i="71" s="1"/>
  <c r="G46" i="71" s="1"/>
  <c r="G47" i="71" s="1"/>
  <c r="G48" i="71" s="1"/>
  <c r="G49" i="71" s="1"/>
  <c r="G50" i="71" s="1"/>
  <c r="G51" i="71" s="1"/>
  <c r="G52" i="71" s="1"/>
  <c r="G53" i="71" s="1"/>
  <c r="G54" i="71" s="1"/>
  <c r="G55" i="71" s="1"/>
  <c r="G56" i="71" s="1"/>
  <c r="G57" i="71" s="1"/>
  <c r="G58" i="71" s="1"/>
  <c r="G59" i="71" s="1"/>
  <c r="G60" i="71" s="1"/>
  <c r="G61" i="71" s="1"/>
  <c r="G62" i="71" s="1"/>
  <c r="G63" i="71" s="1"/>
  <c r="G64" i="71" s="1"/>
  <c r="G65" i="71" s="1"/>
  <c r="G66" i="71" s="1"/>
  <c r="G67" i="71" s="1"/>
  <c r="G68" i="71" s="1"/>
  <c r="G69" i="71" s="1"/>
  <c r="G70" i="71" s="1"/>
  <c r="G71" i="71" s="1"/>
  <c r="G72" i="71" s="1"/>
  <c r="G73" i="71" s="1"/>
  <c r="G74" i="71" s="1"/>
  <c r="G75" i="71" s="1"/>
  <c r="G76" i="71" s="1"/>
  <c r="G77" i="71" s="1"/>
  <c r="G78" i="71" s="1"/>
  <c r="G79" i="71" s="1"/>
  <c r="G80" i="71" s="1"/>
  <c r="G81" i="71" s="1"/>
  <c r="G82" i="71" s="1"/>
  <c r="G83" i="71" s="1"/>
  <c r="G84" i="71" s="1"/>
  <c r="G85" i="71" s="1"/>
  <c r="G86" i="71" s="1"/>
  <c r="G87" i="71" s="1"/>
  <c r="G88" i="71" s="1"/>
  <c r="G89" i="71" s="1"/>
  <c r="G90" i="71" s="1"/>
  <c r="G91" i="71" s="1"/>
  <c r="G92" i="71" s="1"/>
  <c r="G93" i="71" s="1"/>
  <c r="G94" i="71" s="1"/>
  <c r="G95" i="71" s="1"/>
  <c r="G96" i="71" s="1"/>
  <c r="G97" i="71" s="1"/>
  <c r="G98" i="71" s="1"/>
  <c r="G99" i="71" s="1"/>
  <c r="G100" i="71" s="1"/>
  <c r="G101" i="71" s="1"/>
  <c r="G102" i="71" s="1"/>
  <c r="G103" i="71" s="1"/>
  <c r="G104" i="71" s="1"/>
  <c r="G105" i="71" s="1"/>
  <c r="G106" i="71" s="1"/>
  <c r="G107" i="71" s="1"/>
  <c r="G108" i="71" s="1"/>
  <c r="G109" i="71" s="1"/>
  <c r="G110" i="71" s="1"/>
  <c r="G111" i="71" s="1"/>
  <c r="G112" i="71" s="1"/>
  <c r="G113" i="71" s="1"/>
  <c r="G114" i="71" s="1"/>
  <c r="G115" i="71" s="1"/>
  <c r="G116" i="71" s="1"/>
  <c r="G117" i="71" s="1"/>
  <c r="G118" i="71" s="1"/>
  <c r="G119" i="71" s="1"/>
  <c r="G120" i="71" s="1"/>
  <c r="G121" i="71" s="1"/>
  <c r="G122" i="71" s="1"/>
  <c r="G123" i="71" s="1"/>
  <c r="G124" i="71" s="1"/>
  <c r="G125" i="71" s="1"/>
  <c r="G126" i="71" s="1"/>
  <c r="G127" i="71" s="1"/>
  <c r="G128" i="71" s="1"/>
  <c r="G129" i="71" s="1"/>
  <c r="G130" i="71" s="1"/>
  <c r="G131" i="71" s="1"/>
  <c r="G132" i="71" s="1"/>
  <c r="G133" i="71" s="1"/>
  <c r="G134" i="71" s="1"/>
  <c r="G135" i="71" s="1"/>
  <c r="G136" i="71" s="1"/>
  <c r="G137" i="71" s="1"/>
  <c r="G138" i="71" s="1"/>
  <c r="G139" i="71" s="1"/>
  <c r="G140" i="71" s="1"/>
  <c r="G141" i="71" s="1"/>
  <c r="G142" i="71" s="1"/>
  <c r="G143" i="71" s="1"/>
  <c r="G144" i="71" s="1"/>
  <c r="G145" i="71" s="1"/>
  <c r="G146" i="71" s="1"/>
  <c r="G147" i="71" s="1"/>
  <c r="G148" i="71" s="1"/>
  <c r="G149" i="71" s="1"/>
  <c r="G150" i="71" s="1"/>
  <c r="G151" i="71" s="1"/>
  <c r="G152" i="71" s="1"/>
  <c r="G153" i="71" s="1"/>
  <c r="G154" i="71" s="1"/>
  <c r="G155" i="71" s="1"/>
  <c r="G156" i="71" s="1"/>
  <c r="G157" i="71" s="1"/>
  <c r="G158" i="71" s="1"/>
  <c r="G159" i="71" s="1"/>
  <c r="G160" i="71" s="1"/>
  <c r="G161" i="71" s="1"/>
  <c r="G162" i="71" s="1"/>
  <c r="G163" i="71" s="1"/>
  <c r="G164" i="71" s="1"/>
  <c r="G165" i="71" s="1"/>
  <c r="G166" i="71" s="1"/>
  <c r="G167" i="71" s="1"/>
  <c r="G168" i="71" s="1"/>
  <c r="G169" i="71" s="1"/>
  <c r="G170" i="71" s="1"/>
  <c r="G171" i="71" s="1"/>
  <c r="G172" i="71" s="1"/>
  <c r="G173" i="71" s="1"/>
  <c r="G174" i="71" s="1"/>
  <c r="G175" i="71" s="1"/>
  <c r="G176" i="71" s="1"/>
  <c r="G177" i="71" s="1"/>
  <c r="G178" i="71" s="1"/>
  <c r="G179" i="71" s="1"/>
  <c r="G180" i="71" s="1"/>
  <c r="G181" i="71" s="1"/>
  <c r="G182" i="71" s="1"/>
  <c r="G183" i="71" s="1"/>
  <c r="G184" i="71" s="1"/>
  <c r="G185" i="71" s="1"/>
  <c r="G186" i="71" s="1"/>
  <c r="G187" i="71" s="1"/>
  <c r="G188" i="71" s="1"/>
  <c r="G189" i="71" s="1"/>
  <c r="G190" i="71" s="1"/>
  <c r="G191" i="71" s="1"/>
  <c r="G192" i="71" s="1"/>
  <c r="G193" i="71" s="1"/>
  <c r="G194" i="71" s="1"/>
  <c r="G195" i="71" s="1"/>
  <c r="G196" i="71" s="1"/>
  <c r="G197" i="71" s="1"/>
  <c r="G198" i="71" s="1"/>
  <c r="G199" i="71" s="1"/>
  <c r="G200" i="71" s="1"/>
  <c r="G201" i="71" s="1"/>
  <c r="G202" i="71" s="1"/>
  <c r="G203" i="71" s="1"/>
  <c r="G204" i="71" s="1"/>
  <c r="G205" i="71" s="1"/>
  <c r="G206" i="71" s="1"/>
  <c r="G207" i="71" s="1"/>
  <c r="G208" i="71" s="1"/>
  <c r="G209" i="71" s="1"/>
  <c r="G210" i="71" s="1"/>
  <c r="G211" i="71" s="1"/>
  <c r="G212" i="71" s="1"/>
  <c r="G213" i="71" s="1"/>
  <c r="G214" i="71" s="1"/>
  <c r="G215" i="71" s="1"/>
  <c r="G216" i="71" s="1"/>
  <c r="G217" i="71" s="1"/>
  <c r="G218" i="71" s="1"/>
  <c r="G219" i="71" s="1"/>
  <c r="G220" i="71" s="1"/>
  <c r="G221" i="71" s="1"/>
  <c r="G222" i="71" s="1"/>
  <c r="G223" i="71" s="1"/>
  <c r="G224" i="71" s="1"/>
  <c r="G225" i="71" s="1"/>
  <c r="G226" i="71" s="1"/>
  <c r="G227" i="71" s="1"/>
  <c r="G228" i="71" s="1"/>
  <c r="G229" i="71" s="1"/>
  <c r="G230" i="71" s="1"/>
  <c r="G231" i="71" s="1"/>
  <c r="G232" i="71" s="1"/>
  <c r="G233" i="71" s="1"/>
  <c r="G234" i="71" s="1"/>
  <c r="G235" i="71" s="1"/>
  <c r="G236" i="71" s="1"/>
  <c r="G237" i="71" s="1"/>
  <c r="G238" i="71" s="1"/>
  <c r="G239" i="71" s="1"/>
  <c r="G240" i="71" s="1"/>
  <c r="G241" i="71" s="1"/>
  <c r="G242" i="71" s="1"/>
  <c r="G243" i="71" s="1"/>
  <c r="G244" i="71" s="1"/>
  <c r="G245" i="71" s="1"/>
  <c r="G246" i="71" s="1"/>
  <c r="G247" i="71" s="1"/>
  <c r="G248" i="71" s="1"/>
  <c r="G249" i="71" s="1"/>
  <c r="G250" i="71" s="1"/>
  <c r="G251" i="71" s="1"/>
  <c r="G252" i="71" s="1"/>
  <c r="G253" i="71" s="1"/>
  <c r="G254" i="71" s="1"/>
  <c r="AB112" i="44"/>
  <c r="AD656" i="3"/>
  <c r="AD112" i="44"/>
  <c r="P654" i="3"/>
  <c r="P112" i="44"/>
  <c r="D656" i="3"/>
  <c r="D112" i="44"/>
  <c r="C6" i="44"/>
  <c r="C11" i="44" s="1"/>
  <c r="C12" i="44" s="1"/>
  <c r="C654" i="1"/>
  <c r="U112" i="44"/>
  <c r="S6" i="44"/>
  <c r="S11" i="44" s="1"/>
  <c r="S12" i="44" s="1"/>
  <c r="S654" i="1"/>
  <c r="U6" i="44"/>
  <c r="U11" i="44" s="1"/>
  <c r="U654" i="1"/>
  <c r="N6" i="44"/>
  <c r="N11" i="44" s="1"/>
  <c r="N12" i="44" s="1"/>
  <c r="N654" i="1"/>
  <c r="P12" i="44"/>
  <c r="U12" i="44" l="1"/>
  <c r="AB654" i="3"/>
  <c r="I654" i="3"/>
  <c r="I12" i="44"/>
  <c r="AD654" i="3"/>
  <c r="AD12" i="44"/>
  <c r="D654" i="3"/>
  <c r="D12" i="44"/>
  <c r="G24" i="69" l="1"/>
  <c r="G24" i="67"/>
  <c r="R25" i="67" l="1"/>
  <c r="S25" i="67" s="1"/>
  <c r="R12" i="67" l="1"/>
  <c r="S12" i="67" s="1"/>
  <c r="R21" i="67" l="1"/>
  <c r="S21" i="67" s="1"/>
  <c r="R11" i="67" l="1"/>
  <c r="S11" i="67" s="1"/>
  <c r="R14" i="67"/>
  <c r="S14" i="67" s="1"/>
  <c r="R5" i="67"/>
  <c r="S5" i="67" s="1"/>
  <c r="R22" i="67"/>
  <c r="S22" i="67" s="1"/>
  <c r="R17" i="67" l="1"/>
  <c r="S17" i="67" s="1"/>
  <c r="V18" i="70" l="1"/>
  <c r="V58" i="70" s="1"/>
  <c r="G11" i="69"/>
  <c r="G11" i="67"/>
  <c r="G18" i="68"/>
  <c r="G59" i="68" s="1"/>
  <c r="O11" i="70"/>
  <c r="O11" i="68"/>
  <c r="L11" i="70"/>
  <c r="L11" i="68"/>
  <c r="Y18" i="68"/>
  <c r="Y59" i="68" s="1"/>
  <c r="F29" i="67"/>
  <c r="H29" i="67"/>
  <c r="H5" i="67" s="1"/>
  <c r="H2" i="67" s="1"/>
  <c r="O18" i="70" l="1"/>
  <c r="O58" i="70" s="1"/>
  <c r="O18" i="68"/>
  <c r="O59" i="68" s="1"/>
  <c r="I18" i="70"/>
  <c r="I58" i="70" s="1"/>
  <c r="I18" i="68"/>
  <c r="I59" i="68" s="1"/>
  <c r="L18" i="70"/>
  <c r="L58" i="70" s="1"/>
  <c r="L18" i="68"/>
  <c r="L59" i="68" s="1"/>
  <c r="G18" i="69"/>
  <c r="G18" i="67"/>
  <c r="AA18" i="70"/>
  <c r="AA58" i="70" s="1"/>
  <c r="AA18" i="68"/>
  <c r="AA59" i="68" s="1"/>
  <c r="Z18" i="70"/>
  <c r="Z58" i="70" s="1"/>
  <c r="Z18" i="68"/>
  <c r="Z59" i="68" s="1"/>
  <c r="S11" i="70"/>
  <c r="S11" i="68"/>
  <c r="AE11" i="70"/>
  <c r="AE11" i="68"/>
  <c r="AE7" i="68" s="1"/>
  <c r="AA11" i="70"/>
  <c r="AA11" i="68"/>
  <c r="N11" i="70"/>
  <c r="N11" i="68"/>
  <c r="N7" i="68" s="1"/>
  <c r="F18" i="70"/>
  <c r="F58" i="70" s="1"/>
  <c r="AF11" i="70"/>
  <c r="AF11" i="68"/>
  <c r="D18" i="68"/>
  <c r="D59" i="68" s="1"/>
  <c r="F18" i="68"/>
  <c r="F59" i="68" s="1"/>
  <c r="V18" i="68"/>
  <c r="V59" i="68" s="1"/>
  <c r="R18" i="70"/>
  <c r="R58" i="70" s="1"/>
  <c r="V11" i="70"/>
  <c r="V7" i="70" s="1"/>
  <c r="V11" i="68"/>
  <c r="V7" i="68" s="1"/>
  <c r="F18" i="69"/>
  <c r="F18" i="67"/>
  <c r="J29" i="67"/>
  <c r="J5" i="67" s="1"/>
  <c r="J2" i="67" s="1"/>
  <c r="R11" i="70"/>
  <c r="R7" i="70" s="1"/>
  <c r="R11" i="68"/>
  <c r="S18" i="70"/>
  <c r="S58" i="70" s="1"/>
  <c r="S18" i="68"/>
  <c r="S59" i="68" s="1"/>
  <c r="G7" i="69"/>
  <c r="J18" i="70"/>
  <c r="J58" i="70" s="1"/>
  <c r="J18" i="68"/>
  <c r="J59" i="68" s="1"/>
  <c r="F11" i="69"/>
  <c r="F7" i="69" s="1"/>
  <c r="F11" i="67"/>
  <c r="F7" i="67" s="1"/>
  <c r="M11" i="70"/>
  <c r="M11" i="68"/>
  <c r="M7" i="68" s="1"/>
  <c r="K18" i="70"/>
  <c r="K58" i="70" s="1"/>
  <c r="K18" i="68"/>
  <c r="K59" i="68" s="1"/>
  <c r="L7" i="68"/>
  <c r="R13" i="67"/>
  <c r="S13" i="67" s="1"/>
  <c r="D32" i="67"/>
  <c r="G29" i="67"/>
  <c r="R23" i="67"/>
  <c r="S23" i="67" s="1"/>
  <c r="R27" i="67"/>
  <c r="S27" i="67" s="1"/>
  <c r="R6" i="67"/>
  <c r="S6" i="67" s="1"/>
  <c r="D18" i="70"/>
  <c r="D58" i="70" s="1"/>
  <c r="Y18" i="70"/>
  <c r="Y58" i="70" s="1"/>
  <c r="G18" i="70"/>
  <c r="G58" i="70" s="1"/>
  <c r="P18" i="70"/>
  <c r="P58" i="70" s="1"/>
  <c r="P18" i="68"/>
  <c r="P59" i="68" s="1"/>
  <c r="T18" i="70"/>
  <c r="T58" i="70" s="1"/>
  <c r="T18" i="68"/>
  <c r="T59" i="68" s="1"/>
  <c r="AF18" i="70"/>
  <c r="AF58" i="70" s="1"/>
  <c r="AF18" i="68"/>
  <c r="AF59" i="68" s="1"/>
  <c r="E18" i="70"/>
  <c r="E58" i="70" s="1"/>
  <c r="E18" i="68"/>
  <c r="E59" i="68" s="1"/>
  <c r="D11" i="70"/>
  <c r="D7" i="70" s="1"/>
  <c r="D11" i="68"/>
  <c r="D7" i="68" s="1"/>
  <c r="P11" i="70"/>
  <c r="P7" i="70" s="1"/>
  <c r="P11" i="68"/>
  <c r="AB18" i="70"/>
  <c r="AB58" i="70" s="1"/>
  <c r="AB18" i="68"/>
  <c r="AB59" i="68" s="1"/>
  <c r="AE18" i="70"/>
  <c r="AE58" i="70" s="1"/>
  <c r="AE18" i="68"/>
  <c r="AE59" i="68" s="1"/>
  <c r="U18" i="70"/>
  <c r="U58" i="70" s="1"/>
  <c r="U18" i="68"/>
  <c r="U59" i="68" s="1"/>
  <c r="AD18" i="70"/>
  <c r="AD58" i="70" s="1"/>
  <c r="AC11" i="70"/>
  <c r="AC7" i="70" s="1"/>
  <c r="AC11" i="68"/>
  <c r="AC7" i="68" s="1"/>
  <c r="Z11" i="70"/>
  <c r="Z7" i="70" s="1"/>
  <c r="Z11" i="68"/>
  <c r="Z7" i="68" s="1"/>
  <c r="W18" i="70"/>
  <c r="W58" i="70" s="1"/>
  <c r="W18" i="68"/>
  <c r="W59" i="68" s="1"/>
  <c r="U11" i="70"/>
  <c r="U7" i="70" s="1"/>
  <c r="U11" i="68"/>
  <c r="U7" i="68" s="1"/>
  <c r="L7" i="70"/>
  <c r="R24" i="67"/>
  <c r="S24" i="67" s="1"/>
  <c r="AD18" i="68"/>
  <c r="AD59" i="68" s="1"/>
  <c r="R18" i="68"/>
  <c r="R59" i="68" s="1"/>
  <c r="R31" i="67"/>
  <c r="S31" i="67" s="1"/>
  <c r="AD11" i="70"/>
  <c r="AD11" i="68"/>
  <c r="AD7" i="68" s="1"/>
  <c r="AB11" i="70"/>
  <c r="AB11" i="68"/>
  <c r="H11" i="70"/>
  <c r="H11" i="68"/>
  <c r="H7" i="68" s="1"/>
  <c r="Q11" i="70"/>
  <c r="Q7" i="70" s="1"/>
  <c r="Q11" i="68"/>
  <c r="Q7" i="68" s="1"/>
  <c r="J11" i="70"/>
  <c r="J7" i="70" s="1"/>
  <c r="J11" i="68"/>
  <c r="J7" i="68" s="1"/>
  <c r="M18" i="70"/>
  <c r="M58" i="70" s="1"/>
  <c r="M18" i="68"/>
  <c r="M59" i="68" s="1"/>
  <c r="G11" i="70"/>
  <c r="G7" i="70" s="1"/>
  <c r="G11" i="68"/>
  <c r="G7" i="68" s="1"/>
  <c r="W11" i="70"/>
  <c r="W7" i="70" s="1"/>
  <c r="W11" i="68"/>
  <c r="W7" i="68" s="1"/>
  <c r="N18" i="70"/>
  <c r="N58" i="70" s="1"/>
  <c r="X18" i="70"/>
  <c r="X58" i="70" s="1"/>
  <c r="X18" i="68"/>
  <c r="X59" i="68" s="1"/>
  <c r="AC18" i="70"/>
  <c r="AC58" i="70" s="1"/>
  <c r="AC18" i="68"/>
  <c r="AC59" i="68" s="1"/>
  <c r="R33" i="67"/>
  <c r="S33" i="67" s="1"/>
  <c r="X11" i="70"/>
  <c r="X7" i="70" s="1"/>
  <c r="X11" i="68"/>
  <c r="X7" i="68" s="1"/>
  <c r="Q18" i="70"/>
  <c r="Q58" i="70" s="1"/>
  <c r="Q18" i="68"/>
  <c r="Q59" i="68" s="1"/>
  <c r="O7" i="68"/>
  <c r="K11" i="70"/>
  <c r="K7" i="70" s="1"/>
  <c r="K11" i="68"/>
  <c r="I11" i="70"/>
  <c r="I7" i="70" s="1"/>
  <c r="I11" i="68"/>
  <c r="I7" i="68" s="1"/>
  <c r="T11" i="70"/>
  <c r="T7" i="70" s="1"/>
  <c r="T11" i="68"/>
  <c r="T7" i="68" s="1"/>
  <c r="Y11" i="70"/>
  <c r="Y7" i="70" s="1"/>
  <c r="Y11" i="68"/>
  <c r="Y7" i="68" s="1"/>
  <c r="E11" i="70"/>
  <c r="E7" i="70" s="1"/>
  <c r="E11" i="68"/>
  <c r="E7" i="68" s="1"/>
  <c r="F11" i="70"/>
  <c r="F11" i="68"/>
  <c r="F7" i="68" s="1"/>
  <c r="F24" i="69"/>
  <c r="F24" i="67"/>
  <c r="P24" i="70"/>
  <c r="P59" i="70" s="1"/>
  <c r="P24" i="68"/>
  <c r="P60" i="68" s="1"/>
  <c r="H18" i="70"/>
  <c r="H58" i="70" s="1"/>
  <c r="H18" i="68"/>
  <c r="H59" i="68" s="1"/>
  <c r="G7" i="67"/>
  <c r="N18" i="68"/>
  <c r="N59" i="68" s="1"/>
  <c r="F5" i="69" l="1"/>
  <c r="G5" i="69"/>
  <c r="Y58" i="68"/>
  <c r="W57" i="70"/>
  <c r="V57" i="70"/>
  <c r="O58" i="68"/>
  <c r="Z58" i="68"/>
  <c r="M58" i="68"/>
  <c r="Y57" i="70"/>
  <c r="U58" i="68"/>
  <c r="AD58" i="68"/>
  <c r="Z57" i="70"/>
  <c r="N58" i="68"/>
  <c r="T58" i="68"/>
  <c r="AC58" i="68"/>
  <c r="J57" i="70"/>
  <c r="E57" i="70"/>
  <c r="T57" i="70"/>
  <c r="K57" i="70"/>
  <c r="J58" i="68"/>
  <c r="P57" i="70"/>
  <c r="P5" i="70"/>
  <c r="L58" i="68"/>
  <c r="V58" i="68"/>
  <c r="L24" i="68"/>
  <c r="L60" i="68" s="1"/>
  <c r="L24" i="70"/>
  <c r="L59" i="70" s="1"/>
  <c r="E58" i="68"/>
  <c r="F58" i="68"/>
  <c r="I58" i="68"/>
  <c r="X57" i="70"/>
  <c r="H58" i="68"/>
  <c r="U57" i="70"/>
  <c r="P7" i="68"/>
  <c r="E24" i="68"/>
  <c r="E60" i="68" s="1"/>
  <c r="AF7" i="68"/>
  <c r="N7" i="70"/>
  <c r="AE58" i="68"/>
  <c r="S24" i="70"/>
  <c r="S59" i="70" s="1"/>
  <c r="S24" i="68"/>
  <c r="S60" i="68" s="1"/>
  <c r="AA24" i="70"/>
  <c r="AA59" i="70" s="1"/>
  <c r="AA24" i="68"/>
  <c r="AA60" i="68" s="1"/>
  <c r="Y24" i="68"/>
  <c r="Q58" i="68"/>
  <c r="F7" i="70"/>
  <c r="I57" i="70"/>
  <c r="G58" i="68"/>
  <c r="H7" i="70"/>
  <c r="AD7" i="70"/>
  <c r="D24" i="67"/>
  <c r="AC57" i="70"/>
  <c r="E24" i="70"/>
  <c r="E59" i="70" s="1"/>
  <c r="T24" i="68"/>
  <c r="T60" i="68" s="1"/>
  <c r="R7" i="68"/>
  <c r="AF7" i="70"/>
  <c r="AC24" i="68"/>
  <c r="AC60" i="68" s="1"/>
  <c r="AA7" i="68"/>
  <c r="D18" i="67"/>
  <c r="AE7" i="70"/>
  <c r="U24" i="70"/>
  <c r="AB24" i="70"/>
  <c r="AB59" i="70" s="1"/>
  <c r="AB24" i="68"/>
  <c r="AB60" i="68" s="1"/>
  <c r="M24" i="70"/>
  <c r="M59" i="70" s="1"/>
  <c r="K24" i="70"/>
  <c r="K59" i="70" s="1"/>
  <c r="K24" i="68"/>
  <c r="K60" i="68" s="1"/>
  <c r="N24" i="68"/>
  <c r="N60" i="68" s="1"/>
  <c r="H24" i="70"/>
  <c r="H59" i="70" s="1"/>
  <c r="I24" i="70"/>
  <c r="K7" i="68"/>
  <c r="G57" i="70"/>
  <c r="AB7" i="68"/>
  <c r="D29" i="67"/>
  <c r="R7" i="67"/>
  <c r="S7" i="67" s="1"/>
  <c r="Y24" i="70"/>
  <c r="Y59" i="70" s="1"/>
  <c r="K24" i="69"/>
  <c r="N7" i="69" s="1"/>
  <c r="D24" i="69"/>
  <c r="O7" i="70"/>
  <c r="D58" i="68"/>
  <c r="T24" i="70"/>
  <c r="T59" i="70" s="1"/>
  <c r="D11" i="67"/>
  <c r="D7" i="67" s="1"/>
  <c r="R57" i="70"/>
  <c r="G32" i="67"/>
  <c r="G5" i="67" s="1"/>
  <c r="G2" i="67" s="1"/>
  <c r="AC24" i="70"/>
  <c r="AC59" i="70" s="1"/>
  <c r="AA7" i="70"/>
  <c r="D18" i="69"/>
  <c r="K18" i="69"/>
  <c r="N6" i="69" s="1"/>
  <c r="S7" i="68"/>
  <c r="G24" i="70"/>
  <c r="G59" i="70" s="1"/>
  <c r="Q24" i="70"/>
  <c r="Q24" i="68"/>
  <c r="X24" i="70"/>
  <c r="X59" i="70" s="1"/>
  <c r="X24" i="68"/>
  <c r="X60" i="68" s="1"/>
  <c r="H24" i="68"/>
  <c r="H60" i="68" s="1"/>
  <c r="I24" i="68"/>
  <c r="I60" i="68" s="1"/>
  <c r="X58" i="68"/>
  <c r="W58" i="68"/>
  <c r="Q57" i="70"/>
  <c r="AB7" i="70"/>
  <c r="L57" i="70"/>
  <c r="U24" i="68"/>
  <c r="U60" i="68" s="1"/>
  <c r="M24" i="68"/>
  <c r="M60" i="68" s="1"/>
  <c r="R29" i="67"/>
  <c r="S29" i="67" s="1"/>
  <c r="D57" i="70"/>
  <c r="M7" i="70"/>
  <c r="D11" i="69"/>
  <c r="D7" i="69" s="1"/>
  <c r="K11" i="69"/>
  <c r="K7" i="69" s="1"/>
  <c r="AE24" i="70"/>
  <c r="AE59" i="70" s="1"/>
  <c r="AE24" i="68"/>
  <c r="S7" i="70"/>
  <c r="Q32" i="68"/>
  <c r="T29" i="68"/>
  <c r="T61" i="68" s="1"/>
  <c r="F32" i="68"/>
  <c r="D5" i="67" l="1"/>
  <c r="D2" i="67" s="1"/>
  <c r="L5" i="70"/>
  <c r="G5" i="70"/>
  <c r="U59" i="70"/>
  <c r="U5" i="70"/>
  <c r="Y60" i="68"/>
  <c r="AE60" i="68"/>
  <c r="Q60" i="68"/>
  <c r="Q59" i="70"/>
  <c r="Q5" i="70"/>
  <c r="N5" i="69"/>
  <c r="K5" i="69"/>
  <c r="I59" i="70"/>
  <c r="I5" i="70"/>
  <c r="Q29" i="68"/>
  <c r="Q61" i="68" s="1"/>
  <c r="S57" i="70"/>
  <c r="S5" i="70"/>
  <c r="M5" i="70"/>
  <c r="M57" i="70"/>
  <c r="AB57" i="70"/>
  <c r="AB5" i="70"/>
  <c r="O57" i="70"/>
  <c r="AB58" i="68"/>
  <c r="F24" i="70"/>
  <c r="F59" i="70" s="1"/>
  <c r="AA58" i="68"/>
  <c r="AF57" i="70"/>
  <c r="AD57" i="70"/>
  <c r="W29" i="68"/>
  <c r="W61" i="68" s="1"/>
  <c r="X5" i="70"/>
  <c r="O24" i="68"/>
  <c r="R24" i="68"/>
  <c r="R60" i="68" s="1"/>
  <c r="V24" i="70"/>
  <c r="Z32" i="68"/>
  <c r="J29" i="68"/>
  <c r="J61" i="68" s="1"/>
  <c r="P29" i="68"/>
  <c r="P61" i="68" s="1"/>
  <c r="E32" i="68"/>
  <c r="S29" i="68"/>
  <c r="S61" i="68" s="1"/>
  <c r="K29" i="68"/>
  <c r="K61" i="68" s="1"/>
  <c r="U29" i="68"/>
  <c r="U61" i="68" s="1"/>
  <c r="H32" i="68"/>
  <c r="X32" i="68"/>
  <c r="R15" i="67"/>
  <c r="S15" i="67" s="1"/>
  <c r="K11" i="67"/>
  <c r="G55" i="70"/>
  <c r="N24" i="70"/>
  <c r="N59" i="70" s="1"/>
  <c r="AE57" i="70"/>
  <c r="AE5" i="70"/>
  <c r="R20" i="67"/>
  <c r="S20" i="67" s="1"/>
  <c r="K24" i="67"/>
  <c r="N7" i="67" s="1"/>
  <c r="H57" i="70"/>
  <c r="H5" i="70"/>
  <c r="G24" i="68"/>
  <c r="O24" i="70"/>
  <c r="O59" i="70" s="1"/>
  <c r="AB32" i="68"/>
  <c r="R24" i="70"/>
  <c r="W32" i="68"/>
  <c r="T5" i="70"/>
  <c r="G32" i="68"/>
  <c r="AC29" i="68"/>
  <c r="AC61" i="68" s="1"/>
  <c r="AE32" i="68"/>
  <c r="O29" i="68"/>
  <c r="O61" i="68" s="1"/>
  <c r="L29" i="68"/>
  <c r="L61" i="68" s="1"/>
  <c r="AD29" i="68"/>
  <c r="AD61" i="68" s="1"/>
  <c r="AA57" i="70"/>
  <c r="AA5" i="70"/>
  <c r="I29" i="68"/>
  <c r="I61" i="68" s="1"/>
  <c r="R9" i="67"/>
  <c r="S9" i="67" s="1"/>
  <c r="K18" i="67"/>
  <c r="N6" i="67" s="1"/>
  <c r="R58" i="68"/>
  <c r="AF24" i="68"/>
  <c r="AF60" i="68" s="1"/>
  <c r="J24" i="68"/>
  <c r="N57" i="70"/>
  <c r="N5" i="70"/>
  <c r="W24" i="68"/>
  <c r="AD24" i="68"/>
  <c r="Z24" i="68"/>
  <c r="Y5" i="70"/>
  <c r="R32" i="68"/>
  <c r="I32" i="68"/>
  <c r="V29" i="68"/>
  <c r="V61" i="68" s="1"/>
  <c r="D29" i="68"/>
  <c r="D61" i="68" s="1"/>
  <c r="R29" i="68"/>
  <c r="R61" i="68" s="1"/>
  <c r="AD32" i="68"/>
  <c r="G29" i="68"/>
  <c r="G61" i="68" s="1"/>
  <c r="Y29" i="68"/>
  <c r="Y61" i="68" s="1"/>
  <c r="D5" i="69"/>
  <c r="S58" i="68"/>
  <c r="R32" i="67"/>
  <c r="S32" i="67" s="1"/>
  <c r="K29" i="67"/>
  <c r="N8" i="67" s="1"/>
  <c r="K58" i="68"/>
  <c r="E29" i="68"/>
  <c r="E61" i="68" s="1"/>
  <c r="F24" i="68"/>
  <c r="AC5" i="70"/>
  <c r="F57" i="70"/>
  <c r="AF24" i="70"/>
  <c r="AF59" i="70" s="1"/>
  <c r="F32" i="67"/>
  <c r="F5" i="67" s="1"/>
  <c r="F2" i="67" s="1"/>
  <c r="J24" i="70"/>
  <c r="U32" i="68"/>
  <c r="AF58" i="68"/>
  <c r="P58" i="68"/>
  <c r="W24" i="70"/>
  <c r="L32" i="68"/>
  <c r="AD24" i="70"/>
  <c r="AD59" i="70" s="1"/>
  <c r="V24" i="68"/>
  <c r="Z24" i="70"/>
  <c r="P55" i="70"/>
  <c r="K5" i="70"/>
  <c r="E5" i="70"/>
  <c r="P32" i="68"/>
  <c r="AC32" i="68"/>
  <c r="AF32" i="68"/>
  <c r="T32" i="68"/>
  <c r="K7" i="67" l="1"/>
  <c r="R19" i="67"/>
  <c r="S19" i="67" s="1"/>
  <c r="F5" i="70"/>
  <c r="L55" i="70"/>
  <c r="N10" i="69"/>
  <c r="AC5" i="68"/>
  <c r="AC2" i="68" s="1"/>
  <c r="J59" i="70"/>
  <c r="J5" i="70"/>
  <c r="N32" i="68"/>
  <c r="J32" i="68"/>
  <c r="Y55" i="70"/>
  <c r="AD60" i="68"/>
  <c r="AD5" i="68"/>
  <c r="AD2" i="68" s="1"/>
  <c r="N55" i="70"/>
  <c r="M32" i="68"/>
  <c r="T55" i="70"/>
  <c r="H55" i="70"/>
  <c r="E5" i="68"/>
  <c r="E2" i="68" s="1"/>
  <c r="AD5" i="70"/>
  <c r="Q5" i="68"/>
  <c r="Q2" i="68" s="1"/>
  <c r="R28" i="67"/>
  <c r="S28" i="67" s="1"/>
  <c r="K32" i="67"/>
  <c r="N9" i="67" s="1"/>
  <c r="W60" i="68"/>
  <c r="W5" i="68"/>
  <c r="W2" i="68" s="1"/>
  <c r="L5" i="68"/>
  <c r="L2" i="68" s="1"/>
  <c r="AE55" i="70"/>
  <c r="N5" i="67"/>
  <c r="X55" i="70"/>
  <c r="M55" i="70"/>
  <c r="AF29" i="68"/>
  <c r="S32" i="68"/>
  <c r="M29" i="68"/>
  <c r="X29" i="68"/>
  <c r="O32" i="68"/>
  <c r="Y32" i="68"/>
  <c r="E55" i="70"/>
  <c r="Z59" i="70"/>
  <c r="Z5" i="70"/>
  <c r="W59" i="70"/>
  <c r="W5" i="70"/>
  <c r="AC55" i="70"/>
  <c r="F29" i="68"/>
  <c r="F61" i="68" s="1"/>
  <c r="AB29" i="68"/>
  <c r="I5" i="68"/>
  <c r="I2" i="68" s="1"/>
  <c r="J60" i="68"/>
  <c r="R5" i="68"/>
  <c r="R2" i="68" s="1"/>
  <c r="AA55" i="70"/>
  <c r="H29" i="68"/>
  <c r="V32" i="68"/>
  <c r="N29" i="68"/>
  <c r="AA32" i="68"/>
  <c r="U5" i="68"/>
  <c r="U2" i="68" s="1"/>
  <c r="O60" i="68"/>
  <c r="O5" i="68"/>
  <c r="O2" i="68" s="1"/>
  <c r="D32" i="68"/>
  <c r="AF5" i="70"/>
  <c r="O5" i="70"/>
  <c r="AB55" i="70"/>
  <c r="S55" i="70"/>
  <c r="Z29" i="68"/>
  <c r="Z61" i="68" s="1"/>
  <c r="I55" i="70"/>
  <c r="Q55" i="70"/>
  <c r="U55" i="70"/>
  <c r="K55" i="70"/>
  <c r="V60" i="68"/>
  <c r="P5" i="68"/>
  <c r="P2" i="68" s="1"/>
  <c r="F60" i="68"/>
  <c r="Z60" i="68"/>
  <c r="T5" i="68"/>
  <c r="T2" i="68" s="1"/>
  <c r="R59" i="70"/>
  <c r="R5" i="70"/>
  <c r="G60" i="68"/>
  <c r="G5" i="68"/>
  <c r="G2" i="68" s="1"/>
  <c r="AE29" i="68"/>
  <c r="V59" i="70"/>
  <c r="V5" i="70"/>
  <c r="K32" i="68"/>
  <c r="AA29" i="68"/>
  <c r="F55" i="70" l="1"/>
  <c r="K5" i="67"/>
  <c r="K2" i="67" s="1"/>
  <c r="J5" i="68"/>
  <c r="J2" i="68" s="1"/>
  <c r="V5" i="68"/>
  <c r="V2" i="68" s="1"/>
  <c r="Y5" i="68"/>
  <c r="Y2" i="68" s="1"/>
  <c r="AA61" i="68"/>
  <c r="AA5" i="68"/>
  <c r="AA2" i="68" s="1"/>
  <c r="AE61" i="68"/>
  <c r="AE5" i="68"/>
  <c r="AE2" i="68" s="1"/>
  <c r="R55" i="70"/>
  <c r="P55" i="68"/>
  <c r="P56" i="68" s="1"/>
  <c r="X61" i="68"/>
  <c r="X5" i="68"/>
  <c r="X2" i="68" s="1"/>
  <c r="L55" i="68"/>
  <c r="L56" i="68" s="1"/>
  <c r="Q55" i="68"/>
  <c r="Q56" i="68" s="1"/>
  <c r="AD55" i="70"/>
  <c r="AD55" i="68"/>
  <c r="AD56" i="68" s="1"/>
  <c r="K5" i="68"/>
  <c r="K2" i="68" s="1"/>
  <c r="O55" i="68"/>
  <c r="O56" i="68" s="1"/>
  <c r="N61" i="68"/>
  <c r="N5" i="68"/>
  <c r="N2" i="68" s="1"/>
  <c r="Z55" i="70"/>
  <c r="M61" i="68"/>
  <c r="M5" i="68"/>
  <c r="M2" i="68" s="1"/>
  <c r="W55" i="68"/>
  <c r="W56" i="68" s="1"/>
  <c r="E55" i="68"/>
  <c r="E56" i="68" s="1"/>
  <c r="S40" i="67"/>
  <c r="J55" i="70"/>
  <c r="V55" i="70"/>
  <c r="G55" i="68"/>
  <c r="G56" i="68" s="1"/>
  <c r="T55" i="68"/>
  <c r="T56" i="68" s="1"/>
  <c r="F5" i="68"/>
  <c r="F2" i="68" s="1"/>
  <c r="O55" i="70"/>
  <c r="I55" i="68"/>
  <c r="I56" i="68" s="1"/>
  <c r="S5" i="68"/>
  <c r="S2" i="68" s="1"/>
  <c r="AC55" i="68"/>
  <c r="AC56" i="68" s="1"/>
  <c r="Z5" i="68"/>
  <c r="Z2" i="68" s="1"/>
  <c r="AF55" i="70"/>
  <c r="U55" i="68"/>
  <c r="U56" i="68" s="1"/>
  <c r="H61" i="68"/>
  <c r="H5" i="68"/>
  <c r="H2" i="68" s="1"/>
  <c r="R55" i="68"/>
  <c r="R56" i="68" s="1"/>
  <c r="AB61" i="68"/>
  <c r="AB5" i="68"/>
  <c r="AB2" i="68" s="1"/>
  <c r="W55" i="70"/>
  <c r="AF61" i="68"/>
  <c r="AF5" i="68"/>
  <c r="AF2" i="68" s="1"/>
  <c r="N12" i="67" l="1"/>
  <c r="J55" i="68"/>
  <c r="J56" i="68" s="1"/>
  <c r="V55" i="68"/>
  <c r="V56" i="68" s="1"/>
  <c r="AF55" i="68"/>
  <c r="AB55" i="68"/>
  <c r="AB56" i="68" s="1"/>
  <c r="H55" i="68"/>
  <c r="H56" i="68" s="1"/>
  <c r="S55" i="68"/>
  <c r="S56" i="68" s="1"/>
  <c r="T37" i="67"/>
  <c r="T30" i="67"/>
  <c r="T26" i="67"/>
  <c r="T36" i="67"/>
  <c r="T8" i="67"/>
  <c r="T10" i="67"/>
  <c r="T34" i="67"/>
  <c r="T16" i="67"/>
  <c r="T35" i="67"/>
  <c r="T18" i="67"/>
  <c r="T25" i="67"/>
  <c r="T12" i="67"/>
  <c r="T21" i="67"/>
  <c r="T14" i="67"/>
  <c r="T22" i="67"/>
  <c r="T5" i="67"/>
  <c r="T11" i="67"/>
  <c r="T17" i="67"/>
  <c r="T31" i="67"/>
  <c r="T27" i="67"/>
  <c r="T6" i="67"/>
  <c r="T13" i="67"/>
  <c r="T24" i="67"/>
  <c r="T33" i="67"/>
  <c r="T23" i="67"/>
  <c r="T19" i="67"/>
  <c r="T29" i="67"/>
  <c r="T7" i="67"/>
  <c r="T32" i="67"/>
  <c r="T20" i="67"/>
  <c r="T9" i="67"/>
  <c r="T15" i="67"/>
  <c r="N55" i="68"/>
  <c r="N56" i="68" s="1"/>
  <c r="T28" i="67"/>
  <c r="X55" i="68"/>
  <c r="X56" i="68" s="1"/>
  <c r="AE55" i="68"/>
  <c r="AE56" i="68" s="1"/>
  <c r="Y55" i="68"/>
  <c r="Y56" i="68" s="1"/>
  <c r="K55" i="68"/>
  <c r="K56" i="68" s="1"/>
  <c r="AA55" i="68"/>
  <c r="AA56" i="68" s="1"/>
  <c r="Z55" i="68"/>
  <c r="Z56" i="68" s="1"/>
  <c r="F55" i="68"/>
  <c r="F56" i="68" s="1"/>
  <c r="M55" i="68"/>
  <c r="M56" i="68" s="1"/>
  <c r="AF56" i="68" l="1"/>
  <c r="AJ55" i="68"/>
  <c r="T40" i="67"/>
  <c r="W5" i="67"/>
  <c r="W6" i="67" s="1"/>
  <c r="W7" i="67" s="1"/>
  <c r="W8" i="67" s="1"/>
  <c r="W9" i="67" s="1"/>
  <c r="W10" i="67" s="1"/>
  <c r="W11" i="67" s="1"/>
  <c r="W12" i="67" s="1"/>
  <c r="W13" i="67" s="1"/>
  <c r="W14" i="67" s="1"/>
  <c r="W15" i="67" s="1"/>
  <c r="W16" i="67" s="1"/>
  <c r="W17" i="67" s="1"/>
  <c r="W18" i="67" s="1"/>
  <c r="W19" i="67" s="1"/>
  <c r="W20" i="67" s="1"/>
  <c r="W21" i="67" s="1"/>
  <c r="W22" i="67" s="1"/>
  <c r="W23" i="67" s="1"/>
  <c r="W24" i="67" s="1"/>
  <c r="W25" i="67" s="1"/>
  <c r="W26" i="67" s="1"/>
  <c r="W27" i="67" s="1"/>
  <c r="W28" i="67" s="1"/>
  <c r="W29" i="67" s="1"/>
  <c r="W30" i="67" s="1"/>
  <c r="W31" i="67" s="1"/>
  <c r="W32" i="67" s="1"/>
  <c r="W33" i="67" s="1"/>
  <c r="W34" i="67" s="1"/>
  <c r="W35" i="67" s="1"/>
  <c r="W36" i="67" s="1"/>
  <c r="W37" i="67" s="1"/>
  <c r="AJ56" i="68" l="1"/>
  <c r="D24" i="70" l="1"/>
  <c r="D24" i="68"/>
  <c r="D60" i="68" l="1"/>
  <c r="D5" i="68"/>
  <c r="D2" i="68" s="1"/>
  <c r="D59" i="70"/>
  <c r="D5" i="70"/>
  <c r="D55" i="70" l="1"/>
  <c r="D55" i="68"/>
  <c r="D56" i="68" l="1"/>
  <c r="AI56" i="68" s="1"/>
  <c r="AI55" i="68"/>
  <c r="AG55" i="68" l="1"/>
  <c r="AG56" i="68"/>
</calcChain>
</file>

<file path=xl/comments1.xml><?xml version="1.0" encoding="utf-8"?>
<comments xmlns="http://schemas.openxmlformats.org/spreadsheetml/2006/main">
  <authors>
    <author>tc={460090F5-C7EC-4C95-AC8F-E644AB1E870C}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<sst xmlns="http://schemas.openxmlformats.org/spreadsheetml/2006/main" count="10915" uniqueCount="923">
  <si>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</si>
  <si>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</si>
  <si>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</si>
  <si>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</si>
  <si>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</si>
  <si>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</si>
  <si>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</si>
  <si>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</si>
  <si>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</si>
  <si>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</si>
  <si>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</si>
  <si>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</si>
  <si>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</si>
  <si>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</si>
  <si>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</si>
  <si>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</si>
  <si>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</si>
  <si>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</si>
  <si>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</si>
  <si>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</si>
  <si>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</si>
  <si>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</si>
  <si>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</si>
  <si>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</si>
  <si>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</si>
  <si>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</si>
  <si>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</si>
  <si>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</si>
  <si>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</si>
  <si>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</si>
  <si>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</si>
  <si>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</si>
  <si>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</si>
  <si>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</si>
  <si>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</si>
  <si>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</si>
  <si>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</si>
  <si>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</si>
  <si>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</si>
  <si>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</si>
  <si>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</si>
  <si>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</si>
  <si>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</si>
  <si>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</si>
  <si>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</si>
  <si>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</si>
  <si>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</si>
  <si>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</si>
  <si>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</si>
  <si>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</si>
  <si>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</si>
  <si>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</si>
  <si>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</si>
  <si>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</si>
  <si>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</si>
  <si>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</si>
  <si>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</si>
  <si>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</si>
  <si>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</si>
  <si>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</si>
  <si>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</si>
  <si>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</si>
  <si>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</si>
  <si>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</si>
  <si>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</si>
  <si>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</si>
  <si>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</si>
  <si>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</si>
  <si>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</si>
  <si>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</si>
  <si>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</si>
  <si>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</si>
  <si>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</si>
  <si>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</si>
  <si>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</si>
  <si>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</si>
  <si>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</si>
  <si>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</si>
  <si>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</si>
  <si>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</si>
  <si>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</si>
  <si>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</si>
  <si>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</si>
  <si>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</si>
  <si>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</si>
  <si>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</si>
  <si>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</si>
  <si>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</si>
  <si>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</si>
  <si>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</si>
  <si>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</si>
  <si>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</si>
  <si>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</si>
  <si>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</si>
  <si>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</si>
  <si>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</si>
  <si>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</si>
  <si>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</si>
  <si>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</si>
  <si>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</si>
  <si>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</si>
  <si>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</si>
  <si>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</si>
  <si>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</si>
  <si>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</si>
  <si>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</si>
  <si>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</si>
  <si>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</si>
  <si>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</si>
  <si>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</si>
  <si>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</si>
  <si>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</si>
  <si>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</si>
  <si>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</si>
  <si>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</si>
  <si>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</si>
  <si>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</si>
  <si>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</si>
  <si>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</si>
  <si>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</si>
  <si>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</si>
  <si>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</si>
  <si>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</si>
  <si>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</si>
  <si>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</si>
  <si>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</si>
  <si>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</si>
  <si>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</si>
  <si>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</si>
  <si>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</si>
  <si>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</si>
  <si>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</si>
  <si>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</si>
  <si>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</si>
  <si>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</si>
  <si>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</si>
  <si>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</si>
  <si>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</si>
  <si>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</si>
  <si>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</si>
  <si>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</si>
  <si>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</si>
  <si>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</si>
  <si>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</si>
  <si>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</si>
  <si>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</si>
  <si>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</si>
  <si>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</si>
  <si>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</si>
  <si>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</si>
  <si>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</si>
  <si>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</si>
  <si>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</si>
  <si>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</si>
  <si>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</si>
  <si>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</si>
  <si>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</si>
  <si>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</si>
  <si>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</si>
  <si>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</si>
  <si>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</si>
  <si>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</si>
  <si>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</si>
  <si>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</si>
  <si>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</si>
  <si>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</si>
  <si>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</si>
  <si>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</si>
  <si>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</si>
  <si>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</si>
  <si>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</si>
  <si>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</si>
  <si>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</si>
  <si>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</si>
  <si>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</si>
  <si>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</si>
  <si>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</si>
  <si>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</si>
  <si>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</si>
  <si>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</si>
  <si>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</si>
  <si>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</si>
  <si>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</si>
  <si>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</si>
  <si>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</si>
  <si>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</si>
  <si>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</si>
  <si>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</si>
  <si>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</si>
  <si>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</si>
  <si>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</si>
  <si>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</si>
  <si>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</si>
  <si>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</si>
  <si>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</si>
  <si>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</si>
  <si>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</si>
  <si>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</si>
  <si>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</si>
  <si>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</si>
  <si>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</si>
  <si>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</si>
  <si>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</si>
  <si>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</si>
  <si>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</si>
  <si>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</si>
  <si>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</si>
  <si>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</si>
  <si>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</si>
  <si>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</si>
  <si>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</si>
  <si>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</si>
  <si>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</si>
  <si>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</si>
  <si>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</si>
  <si>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</si>
  <si>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</si>
  <si>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</si>
  <si>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</si>
  <si>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</si>
  <si>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</si>
  <si>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</si>
  <si>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</si>
  <si>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</si>
  <si>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</si>
  <si>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</si>
  <si>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</si>
  <si>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</si>
  <si>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</si>
  <si>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</si>
  <si>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</si>
  <si>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</si>
  <si>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</si>
  <si>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</si>
  <si>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</si>
  <si>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</si>
  <si>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</si>
  <si>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</si>
  <si>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</si>
  <si>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</si>
  <si>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</si>
  <si>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</si>
  <si>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</si>
  <si>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</si>
  <si>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</si>
  <si>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</si>
  <si>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</si>
  <si>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</si>
  <si>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</si>
  <si>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</si>
  <si>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</si>
  <si>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</si>
  <si>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</si>
  <si>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</si>
  <si>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</si>
  <si>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</si>
  <si>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</si>
  <si>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</si>
  <si>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</si>
  <si>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</si>
  <si>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</si>
  <si>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</si>
  <si>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</si>
  <si>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</si>
  <si>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</si>
  <si>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</si>
  <si>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</si>
  <si>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</si>
  <si>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</si>
  <si>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</si>
  <si>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</si>
  <si>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</si>
  <si>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</si>
  <si>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</si>
  <si>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</si>
  <si>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</si>
  <si>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</si>
  <si>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</si>
  <si>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</si>
  <si>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</si>
  <si>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</si>
  <si>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</si>
  <si>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</si>
  <si>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</si>
  <si>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</si>
  <si>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</si>
  <si>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</si>
  <si>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</si>
  <si>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</si>
  <si>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</si>
  <si>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</si>
  <si>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</si>
  <si>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</si>
  <si>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</si>
  <si>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</si>
  <si>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</si>
  <si>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</si>
  <si>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</si>
  <si>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</si>
  <si>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</si>
  <si>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</si>
  <si>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</si>
  <si>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</si>
  <si>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</si>
  <si>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</si>
  <si>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</si>
  <si>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</si>
  <si>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</si>
  <si>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</si>
  <si>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</si>
  <si>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</si>
  <si>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</si>
  <si>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</si>
  <si>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</si>
  <si>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</si>
  <si>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</si>
  <si>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</si>
  <si>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</si>
  <si>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</si>
  <si>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</si>
  <si>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</si>
  <si>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</si>
  <si>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</si>
  <si>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</si>
  <si>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</si>
  <si>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</si>
  <si>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</si>
  <si>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</si>
  <si>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</si>
  <si>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</si>
  <si>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</si>
  <si>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</si>
  <si>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</si>
  <si>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</si>
  <si>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</si>
  <si>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</si>
  <si>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</si>
  <si>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</si>
  <si>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</si>
  <si>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</si>
  <si>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</si>
  <si>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</si>
  <si>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</si>
  <si>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</si>
  <si>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</si>
  <si>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</si>
  <si>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</si>
  <si>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</si>
  <si>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</si>
  <si>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</si>
  <si>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</si>
  <si>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</si>
  <si>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</si>
  <si>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</si>
  <si>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</si>
  <si>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</si>
  <si>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</si>
  <si>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</si>
  <si>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</si>
  <si>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</si>
  <si>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</si>
  <si>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</si>
  <si>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</si>
  <si>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</si>
  <si>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</si>
  <si>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</si>
  <si>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</si>
  <si>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</si>
  <si>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</si>
  <si>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</si>
  <si>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</si>
  <si>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</si>
  <si>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</si>
  <si>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</si>
  <si>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</si>
  <si>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</si>
  <si>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</si>
  <si>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</si>
  <si>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</si>
  <si>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</si>
  <si>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</si>
  <si>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</si>
  <si>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</si>
  <si>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</si>
  <si>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</si>
  <si>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</si>
  <si>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</si>
  <si>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</si>
  <si>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</si>
  <si>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</si>
  <si>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</si>
  <si>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</si>
  <si>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</si>
  <si>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</si>
  <si>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</si>
  <si>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</si>
  <si>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</si>
  <si>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</si>
  <si>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</si>
  <si>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</si>
  <si>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</si>
  <si>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</si>
  <si>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</si>
  <si>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</si>
  <si>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</si>
  <si>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</si>
  <si>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</si>
  <si>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</si>
  <si>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</si>
  <si>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</si>
  <si>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</si>
  <si>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</si>
  <si>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</si>
  <si>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</si>
  <si>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</si>
  <si>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</si>
  <si>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</si>
  <si>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</si>
  <si>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</si>
  <si>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</si>
  <si>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</si>
  <si>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</si>
  <si>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</si>
  <si>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</si>
  <si>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</si>
  <si>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</si>
  <si>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</si>
  <si>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</si>
  <si>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</si>
  <si>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</si>
  <si>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</si>
  <si>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</si>
  <si>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</si>
  <si>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</si>
  <si>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</si>
  <si>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</si>
  <si>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</si>
  <si>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</si>
  <si>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</si>
  <si>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</si>
  <si>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</si>
  <si>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</si>
  <si>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</si>
  <si>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</si>
  <si>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</si>
  <si>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</si>
  <si>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</si>
  <si>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</si>
  <si>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</si>
  <si>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</si>
  <si>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</si>
  <si>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</si>
  <si>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</si>
  <si>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</si>
  <si>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</si>
  <si>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</si>
  <si>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</si>
  <si>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</si>
  <si>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</si>
  <si>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</si>
  <si>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</si>
  <si>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</si>
  <si>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</si>
  <si>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</si>
  <si>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</si>
  <si>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</si>
  <si>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</si>
  <si>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</si>
  <si>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</si>
  <si>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</si>
  <si>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</si>
  <si>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</si>
  <si>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</si>
  <si>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</si>
  <si>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</si>
  <si>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</si>
  <si>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</si>
  <si>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</si>
  <si>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</si>
  <si>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</si>
  <si>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</si>
  <si>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</si>
  <si>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</si>
  <si>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</si>
  <si>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</si>
  <si>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</si>
  <si>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</si>
  <si>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</si>
  <si>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</si>
  <si>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</si>
  <si>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</si>
  <si>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</si>
  <si>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</si>
  <si>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</si>
  <si>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</si>
  <si>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</si>
  <si>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</si>
  <si>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</si>
  <si>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</si>
  <si>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</si>
  <si>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</si>
  <si>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</si>
  <si>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</si>
  <si>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</si>
  <si>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</si>
  <si>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</si>
  <si>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</si>
  <si>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</si>
  <si>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</si>
  <si>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</si>
  <si>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</si>
  <si>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</si>
  <si>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</si>
  <si>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</si>
  <si>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</si>
  <si>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</si>
  <si>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</si>
  <si>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</si>
  <si>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</si>
  <si>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</si>
  <si>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</si>
  <si>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</si>
  <si>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</si>
  <si>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</si>
  <si>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</si>
  <si>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</si>
  <si>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</si>
  <si>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</si>
  <si>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</si>
  <si>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</si>
  <si>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</si>
  <si>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</si>
  <si>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</si>
  <si>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</si>
  <si>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</si>
  <si>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</si>
  <si>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</si>
  <si>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</si>
  <si>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</si>
  <si>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</si>
  <si>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</si>
  <si>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</si>
  <si>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</si>
  <si>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</si>
  <si>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</si>
  <si>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</si>
  <si>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</si>
  <si>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</si>
  <si>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</si>
  <si>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</si>
  <si>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</si>
  <si>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</si>
  <si>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</si>
  <si>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</si>
  <si>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</si>
  <si>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</si>
  <si>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</si>
  <si>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</si>
  <si>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</si>
  <si>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</si>
  <si>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</si>
  <si>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</si>
  <si>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</si>
  <si>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</si>
  <si>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</si>
  <si>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</si>
  <si>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</si>
  <si>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</si>
  <si>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</si>
  <si>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</si>
  <si>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</si>
  <si>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</si>
  <si>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</si>
  <si>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</si>
  <si>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</si>
  <si>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</si>
  <si>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</si>
  <si>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</si>
  <si>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</si>
  <si>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</si>
  <si>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</si>
  <si>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</si>
  <si>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</si>
  <si>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</si>
  <si>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</si>
  <si>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</si>
  <si>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</si>
  <si>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</si>
  <si>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</si>
  <si>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</si>
  <si>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</si>
  <si>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</si>
  <si>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</si>
  <si>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</si>
  <si>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</si>
  <si>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</si>
  <si>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</si>
  <si>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</si>
  <si>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</si>
  <si>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</si>
  <si>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</si>
  <si>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</si>
  <si>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</si>
  <si>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</si>
  <si>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</si>
  <si>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</si>
  <si>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</si>
  <si>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</si>
  <si>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</si>
  <si>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</si>
  <si>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</si>
  <si>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</si>
  <si>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</si>
  <si>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</si>
  <si>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</si>
  <si>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</si>
  <si>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</si>
  <si>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</si>
  <si>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</si>
  <si>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</si>
  <si>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</si>
  <si>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</si>
  <si>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</si>
  <si>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</si>
  <si>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</si>
  <si>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</si>
  <si>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</si>
  <si>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</si>
  <si>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</si>
  <si>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</si>
  <si>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</si>
  <si>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</si>
  <si>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</si>
  <si>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</si>
  <si>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</si>
  <si>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</si>
  <si>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</si>
  <si>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</si>
  <si>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</si>
  <si>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</si>
  <si>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</si>
  <si>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</si>
  <si>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</si>
  <si>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</si>
  <si>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</si>
  <si>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</si>
  <si>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</si>
  <si>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</si>
  <si>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</si>
  <si>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</si>
  <si>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</si>
  <si>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</si>
  <si>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</si>
  <si>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</si>
  <si>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</si>
  <si>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</si>
  <si>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</si>
  <si>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</si>
  <si>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</si>
  <si>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</si>
  <si>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</si>
  <si>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</si>
  <si>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</si>
  <si>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</si>
  <si>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</si>
  <si>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</si>
  <si>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</si>
  <si>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</si>
  <si>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</si>
  <si>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</si>
  <si>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</si>
  <si>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</si>
  <si>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</si>
  <si>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</si>
  <si>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</si>
  <si>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</si>
  <si>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</si>
  <si>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</si>
  <si>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</si>
  <si>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</si>
  <si>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</si>
  <si>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</si>
  <si>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</si>
  <si>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</si>
  <si>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</si>
  <si>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</si>
  <si>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</si>
  <si>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</si>
  <si>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</si>
  <si>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</si>
  <si>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</si>
  <si>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</si>
  <si>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</si>
  <si>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</si>
  <si>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</si>
  <si>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</si>
  <si>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</si>
  <si>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</si>
  <si>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</si>
  <si>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</si>
  <si>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</si>
  <si>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</si>
  <si>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</si>
  <si>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</si>
  <si>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</si>
  <si>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</si>
  <si>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</si>
  <si>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</si>
  <si>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</si>
  <si>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</si>
  <si>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</si>
  <si>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</si>
  <si>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</si>
  <si>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</si>
  <si>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</si>
  <si>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</si>
  <si>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</si>
  <si>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</si>
  <si>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</si>
  <si>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</si>
  <si>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</si>
  <si>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</si>
  <si>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</si>
  <si>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</si>
  <si>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</si>
  <si>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</si>
  <si>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</si>
  <si>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</si>
  <si>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</si>
  <si>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</si>
  <si>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</si>
  <si>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</si>
  <si>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</si>
  <si>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</si>
  <si>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</si>
  <si>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</si>
  <si>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</si>
  <si>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</si>
  <si>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</si>
  <si>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</si>
  <si>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</si>
  <si>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</si>
  <si>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</si>
  <si>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</si>
  <si>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</si>
  <si>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</si>
  <si>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</si>
  <si>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</si>
  <si>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</si>
  <si>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</si>
  <si>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</si>
  <si>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</si>
  <si>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</si>
  <si>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</si>
  <si>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</si>
  <si>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</si>
  <si>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</si>
  <si>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</si>
  <si>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</si>
  <si>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</si>
  <si>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</si>
  <si>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</si>
  <si>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</si>
  <si>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</si>
  <si>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</si>
  <si>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</si>
  <si>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</si>
  <si>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</si>
  <si>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</si>
  <si>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</si>
  <si>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</si>
  <si>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</si>
  <si>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</si>
  <si>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</si>
  <si>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</si>
  <si>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</si>
  <si>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</si>
  <si>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</si>
  <si>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</si>
  <si>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</si>
  <si>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</si>
  <si>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</si>
  <si>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</si>
  <si>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</si>
  <si>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</si>
  <si>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</si>
  <si>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</si>
  <si>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</si>
  <si>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</si>
  <si>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</si>
  <si>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</si>
  <si>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</si>
  <si>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</si>
  <si>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</si>
  <si>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</si>
  <si>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</si>
  <si>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</si>
  <si>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</si>
  <si>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</si>
  <si>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</si>
  <si>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</si>
  <si>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</si>
  <si>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</si>
  <si>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</si>
  <si>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</si>
  <si>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</si>
  <si>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</si>
  <si>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</si>
  <si>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</si>
  <si>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</si>
  <si>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</si>
  <si>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</si>
  <si>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</si>
  <si>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</si>
  <si>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</si>
  <si>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</si>
  <si>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</si>
  <si>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</si>
  <si>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</si>
  <si>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</si>
  <si>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</si>
  <si>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</si>
  <si>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</si>
  <si>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</si>
  <si>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</si>
  <si>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</si>
  <si>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</si>
  <si>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</si>
  <si>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</si>
  <si>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</si>
  <si>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</si>
  <si>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</si>
  <si>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</si>
  <si>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</si>
  <si>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</si>
  <si>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Transporte por carretera</t>
  </si>
  <si>
    <t>Total alcance 2</t>
  </si>
  <si>
    <t>Edificios residenciales (electricidad)</t>
  </si>
  <si>
    <t>I</t>
  </si>
  <si>
    <t>Aviación</t>
  </si>
  <si>
    <t xml:space="preserve">I.1 </t>
  </si>
  <si>
    <t>Edificios residenciales</t>
  </si>
  <si>
    <t>Uso del producto</t>
  </si>
  <si>
    <t>I.2</t>
  </si>
  <si>
    <t>Edificios/instalaciones comerciales e institucionales</t>
  </si>
  <si>
    <t>AFOLU</t>
  </si>
  <si>
    <t>Edificios/instalaciones comerciales e institucionales (electricidad)</t>
  </si>
  <si>
    <t>I.3</t>
  </si>
  <si>
    <t>Energía estacionaria (electricidad)</t>
  </si>
  <si>
    <t>I.4</t>
  </si>
  <si>
    <t>Industrias energéticas</t>
  </si>
  <si>
    <t>Transporte (electricidad)</t>
  </si>
  <si>
    <t>I.4.1</t>
  </si>
  <si>
    <t>Industrias manufactureras y de la construcción (electricidad)</t>
  </si>
  <si>
    <t>I.4.4</t>
  </si>
  <si>
    <t>Generación de electricidad suministrada a la red</t>
  </si>
  <si>
    <t>I.5</t>
  </si>
  <si>
    <t>Actividades agrícolas, de silvicultura y de pesca</t>
  </si>
  <si>
    <t>I.6</t>
  </si>
  <si>
    <t>Fuentes no especificadas</t>
  </si>
  <si>
    <t>I.7</t>
  </si>
  <si>
    <t>Emisiones fugitivas provenientes de la minería, el
procesamiento, el almacenamiento y el transporte de
carbón</t>
  </si>
  <si>
    <t>Transporte fuera de carretera</t>
  </si>
  <si>
    <t>I.8</t>
  </si>
  <si>
    <t>Emisiones fugitivas provenientes de los sistemas de
petróleo y gas natural</t>
  </si>
  <si>
    <t>II</t>
  </si>
  <si>
    <t>Tratamiento y vertido de aguas residuales</t>
  </si>
  <si>
    <t>II.1</t>
  </si>
  <si>
    <t>II.2</t>
  </si>
  <si>
    <t>Ferroviario</t>
  </si>
  <si>
    <t>Actividades agrícolas, de silvicultura y de pesca (electricidad)</t>
  </si>
  <si>
    <t>II.3</t>
  </si>
  <si>
    <t>Transporte marítimo</t>
  </si>
  <si>
    <t>II.4</t>
  </si>
  <si>
    <t>II.5</t>
  </si>
  <si>
    <t>Incineración y quema a cielo abierto</t>
  </si>
  <si>
    <t>III</t>
  </si>
  <si>
    <t>III.1</t>
  </si>
  <si>
    <t>III.2</t>
  </si>
  <si>
    <t>Tratamiento biológico de residuos</t>
  </si>
  <si>
    <t>III.3</t>
  </si>
  <si>
    <t>III.4</t>
  </si>
  <si>
    <t>IV</t>
  </si>
  <si>
    <t>IV.1</t>
  </si>
  <si>
    <t>Procesos industriales</t>
  </si>
  <si>
    <t>IV.2</t>
  </si>
  <si>
    <t>V</t>
  </si>
  <si>
    <t>Otras industrias de la energía (electricidad)</t>
  </si>
  <si>
    <t>V.1</t>
  </si>
  <si>
    <t>Generación de electricidad suministrada a la red (electricidad)</t>
  </si>
  <si>
    <t>V.2</t>
  </si>
  <si>
    <t>Transporte por carretera (electricidad)</t>
  </si>
  <si>
    <t>Ferroviario (electricidad)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</si>
  <si>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</si>
  <si>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</si>
  <si>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</si>
  <si>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</si>
  <si>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</si>
  <si>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</si>
  <si>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</si>
  <si>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</si>
  <si>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</si>
  <si>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</si>
  <si>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Tarapacá</t>
  </si>
  <si>
    <t>Total nacional</t>
  </si>
  <si>
    <t>Total alcance 1 sin Suelos</t>
  </si>
  <si>
    <t>1990-2018</t>
  </si>
  <si>
    <t>2016-2018</t>
  </si>
  <si>
    <t>participación nacional</t>
  </si>
  <si>
    <t>UTCUTS Nacional</t>
  </si>
  <si>
    <t>participación</t>
  </si>
  <si>
    <t>acumulado</t>
  </si>
  <si>
    <t>total</t>
  </si>
  <si>
    <t>Regional</t>
  </si>
  <si>
    <t>CO₂ neto</t>
  </si>
  <si>
    <t>total alcances 1 y 2</t>
  </si>
  <si>
    <t>Camila Labarca</t>
  </si>
  <si>
    <t>Coordinadora del SNICHILE</t>
  </si>
  <si>
    <t>clabarca@mma.gob.cl</t>
  </si>
  <si>
    <t>https://snichile.mma.gob.cl/</t>
  </si>
  <si>
    <t>2020_IRGEI_02TAR</t>
  </si>
  <si>
    <t>Inventario regional de gases de efecto invernadero 4IBA, de Tarapacá</t>
  </si>
  <si>
    <t xml:space="preserve">Compilar emisiones y absorciones regionales de GEI considerando los PCG del AR4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</si>
</sst>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6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2" fontId="3" fillId="0" borderId="10" xfId="0" applyNumberFormat="1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174" fontId="0" fillId="0" borderId="0" xfId="3" applyNumberFormat="1" applyFont="1"/>
    <xf numFmtId="0" fontId="6" fillId="2" borderId="1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0" fontId="6" fillId="2" borderId="1" xfId="0" applyFont="1" applyFill="1" applyBorder="1" applyAlignment="1">
      <alignment horizontal="center" vertical="center" wrapText="1"/>
    </xf>
    <xf numFmtId="9" fontId="0" fillId="13" borderId="1" xfId="3" applyFont="1" applyFill="1" applyBorder="1"/>
    <xf numFmtId="9" fontId="0" fillId="0" borderId="1" xfId="0" applyNumberFormat="1" applyBorder="1"/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7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Minería (con excepción de combustibles) y cantería </c:v>
                </c:pt>
                <c:pt idx="1">
                  <c:v> Industrias manufactureras y de la construcción (electricidad) </c:v>
                </c:pt>
                <c:pt idx="2">
                  <c:v> Camiones para servicio pesado y autobuses </c:v>
                </c:pt>
                <c:pt idx="3">
                  <c:v> Plantaciones forestales </c:v>
                </c:pt>
                <c:pt idx="4">
                  <c:v> Automóviles </c:v>
                </c:pt>
                <c:pt idx="5">
                  <c:v> Aviación de cabotaje </c:v>
                </c:pt>
                <c:pt idx="6">
                  <c:v> Edificios residenciales (electricidad) </c:v>
                </c:pt>
                <c:pt idx="7">
                  <c:v> Edificios/instalaciones comerciales e institucionales (electricidad) </c:v>
                </c:pt>
                <c:pt idx="8">
                  <c:v> Industria no especificada </c:v>
                </c:pt>
                <c:pt idx="9">
                  <c:v> Comercial / Institucional </c:v>
                </c:pt>
                <c:pt idx="10">
                  <c:v> Camiones para servicio ligero </c:v>
                </c:pt>
                <c:pt idx="11">
                  <c:v> Disposición de residuos sólidos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0.30833644435151475</c:v>
                </c:pt>
                <c:pt idx="1">
                  <c:v>0.25858819522715215</c:v>
                </c:pt>
                <c:pt idx="2">
                  <c:v>7.1232241505883254E-2</c:v>
                </c:pt>
                <c:pt idx="3">
                  <c:v>5.4008746600643205E-2</c:v>
                </c:pt>
                <c:pt idx="4">
                  <c:v>5.2831146394861396E-2</c:v>
                </c:pt>
                <c:pt idx="5">
                  <c:v>3.2932065956725202E-2</c:v>
                </c:pt>
                <c:pt idx="6">
                  <c:v>3.2857112071907439E-2</c:v>
                </c:pt>
                <c:pt idx="7">
                  <c:v>2.6842609027016785E-2</c:v>
                </c:pt>
                <c:pt idx="8">
                  <c:v>2.2610720977226818E-2</c:v>
                </c:pt>
                <c:pt idx="9">
                  <c:v>2.0755637221321163E-2</c:v>
                </c:pt>
                <c:pt idx="10">
                  <c:v>1.9502458738914569E-2</c:v>
                </c:pt>
                <c:pt idx="11">
                  <c:v>1.2502748916688268E-2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7307264"/>
        <c:axId val="117308800"/>
      </c:barChart>
      <c:catAx>
        <c:axId val="117307264"/>
        <c:scaling>
          <c:orientation val="minMax"/>
        </c:scaling>
        <c:delete val="0"/>
        <c:axPos val="l"/>
        <c:majorTickMark val="none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7308800"/>
        <c:crosses val="autoZero"/>
        <c:auto val="1"/>
        <c:lblAlgn val="ctr"/>
        <c:lblOffset val="100"/>
        <c:noMultiLvlLbl val="0"/>
      </c:catAx>
      <c:valAx>
        <c:axId val="11730880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17307264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Industrias manufactureras y de la construcción</c:v>
                </c:pt>
                <c:pt idx="1">
                  <c:v>Industrias manufactureras y de la construcción (electricidad)</c:v>
                </c:pt>
                <c:pt idx="2">
                  <c:v>Transporte por carretera</c:v>
                </c:pt>
                <c:pt idx="3">
                  <c:v>UTCUTS</c:v>
                </c:pt>
                <c:pt idx="4">
                  <c:v>Aviación</c:v>
                </c:pt>
                <c:pt idx="5">
                  <c:v>Edificios residenciales (electricidad)</c:v>
                </c:pt>
                <c:pt idx="6">
                  <c:v>Edificios/instalaciones comerciales e institucionales (electricidad)</c:v>
                </c:pt>
                <c:pt idx="7">
                  <c:v>Edificios/instalaciones comerciales e institucionales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0.32893272838863302</c:v>
                </c:pt>
                <c:pt idx="1">
                  <c:v>0.25701248073486627</c:v>
                </c:pt>
                <c:pt idx="2">
                  <c:v>0.14306226726629609</c:v>
                </c:pt>
                <c:pt idx="3">
                  <c:v>6.5486288637706336E-2</c:v>
                </c:pt>
                <c:pt idx="4">
                  <c:v>3.2731393479996929E-2</c:v>
                </c:pt>
                <c:pt idx="5">
                  <c:v>3.2656896328799416E-2</c:v>
                </c:pt>
                <c:pt idx="6">
                  <c:v>2.6679042828577294E-2</c:v>
                </c:pt>
                <c:pt idx="7">
                  <c:v>2.0629162157996886E-2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7888512"/>
        <c:axId val="117865088"/>
      </c:barChart>
      <c:valAx>
        <c:axId val="11786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88512"/>
        <c:crosses val="autoZero"/>
        <c:crossBetween val="between"/>
      </c:valAx>
      <c:catAx>
        <c:axId val="117888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5088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0.14855806181911191"/>
          <c:w val="0.47640154298285925"/>
          <c:h val="0.7585249878026357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Industrias manufactureras y de la construcción</c:v>
                </c:pt>
                <c:pt idx="1">
                  <c:v>Industrias manufactureras y de la construcción (electricidad)</c:v>
                </c:pt>
                <c:pt idx="2">
                  <c:v>Transporte por carretera</c:v>
                </c:pt>
                <c:pt idx="3">
                  <c:v>UTCUTS</c:v>
                </c:pt>
                <c:pt idx="4">
                  <c:v>Aviación</c:v>
                </c:pt>
                <c:pt idx="5">
                  <c:v>Edificios residenciales (electricidad)</c:v>
                </c:pt>
                <c:pt idx="6">
                  <c:v>Edificios/instalaciones comerciales e institucionales (electricidad)</c:v>
                </c:pt>
                <c:pt idx="7">
                  <c:v>Edificios/instalaciones comerciales e institucionales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0.32893272838863302</c:v>
                </c:pt>
                <c:pt idx="1">
                  <c:v>0.25701248073486627</c:v>
                </c:pt>
                <c:pt idx="2">
                  <c:v>0.14306226726629609</c:v>
                </c:pt>
                <c:pt idx="3">
                  <c:v>6.5486288637706336E-2</c:v>
                </c:pt>
                <c:pt idx="4">
                  <c:v>3.2731393479996929E-2</c:v>
                </c:pt>
                <c:pt idx="5">
                  <c:v>3.2656896328799416E-2</c:v>
                </c:pt>
                <c:pt idx="6">
                  <c:v>2.6679042828577294E-2</c:v>
                </c:pt>
                <c:pt idx="7">
                  <c:v>2.0629162157996886E-2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AB-4B15-B86C-738AE26330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619712"/>
        <c:axId val="133612672"/>
      </c:barChart>
      <c:valAx>
        <c:axId val="13361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9712"/>
        <c:crosses val="autoZero"/>
        <c:crossBetween val="between"/>
      </c:valAx>
      <c:catAx>
        <c:axId val="133619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2672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01-4448-BA3B-85398D9EF9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01-4448-BA3B-85398D9EF9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01-4448-BA3B-85398D9EF9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C01-4448-BA3B-85398D9EF90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C01-4448-BA3B-85398D9EF90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C01-4448-BA3B-85398D9EF90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C01-4448-BA3B-85398D9EF9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1079.311410182848</c:v>
                </c:pt>
                <c:pt idx="1">
                  <c:v>576.52646569558431</c:v>
                </c:pt>
                <c:pt idx="2" formatCode="_-* #,##0.00_-;\-* #,##0.00_-;_-* &quot;-&quot;??_-;_-@_-">
                  <c:v>53.271245167114436</c:v>
                </c:pt>
                <c:pt idx="3">
                  <c:v>40.941568326573048</c:v>
                </c:pt>
                <c:pt idx="4">
                  <c:v>-171.8099547617652</c:v>
                </c:pt>
                <c:pt idx="5">
                  <c:v>929.64623058094946</c:v>
                </c:pt>
                <c:pt idx="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8C01-4448-BA3B-85398D9EF90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390.61818413482456</c:v>
                </c:pt>
                <c:pt idx="1">
                  <c:v>367.24736966629195</c:v>
                </c:pt>
                <c:pt idx="2">
                  <c:v>407.67080764276864</c:v>
                </c:pt>
                <c:pt idx="3">
                  <c:v>417.60965756875936</c:v>
                </c:pt>
                <c:pt idx="4">
                  <c:v>522.80541063465012</c:v>
                </c:pt>
                <c:pt idx="5">
                  <c:v>623.46802422435019</c:v>
                </c:pt>
                <c:pt idx="6">
                  <c:v>684.45490122290403</c:v>
                </c:pt>
                <c:pt idx="7">
                  <c:v>905.54302720756516</c:v>
                </c:pt>
                <c:pt idx="8">
                  <c:v>970.01995861850787</c:v>
                </c:pt>
                <c:pt idx="9">
                  <c:v>2007.8034033809929</c:v>
                </c:pt>
                <c:pt idx="10">
                  <c:v>2047.0604066788517</c:v>
                </c:pt>
                <c:pt idx="11">
                  <c:v>1797.1505524900294</c:v>
                </c:pt>
                <c:pt idx="12">
                  <c:v>1630.5791980237223</c:v>
                </c:pt>
                <c:pt idx="13">
                  <c:v>1426.0669595404374</c:v>
                </c:pt>
                <c:pt idx="14">
                  <c:v>1423.5661310700914</c:v>
                </c:pt>
                <c:pt idx="15">
                  <c:v>1400.0364166060915</c:v>
                </c:pt>
                <c:pt idx="16">
                  <c:v>1818.2738811506408</c:v>
                </c:pt>
                <c:pt idx="17">
                  <c:v>2131.9836089557248</c:v>
                </c:pt>
                <c:pt idx="18">
                  <c:v>2273.7053441577923</c:v>
                </c:pt>
                <c:pt idx="19">
                  <c:v>2442.2502195307247</c:v>
                </c:pt>
                <c:pt idx="20">
                  <c:v>2495.005678774975</c:v>
                </c:pt>
                <c:pt idx="21">
                  <c:v>2550.8070292507273</c:v>
                </c:pt>
                <c:pt idx="22">
                  <c:v>2159.5103381181648</c:v>
                </c:pt>
                <c:pt idx="23">
                  <c:v>2142.4176071276443</c:v>
                </c:pt>
                <c:pt idx="24">
                  <c:v>2279.2475418574013</c:v>
                </c:pt>
                <c:pt idx="25">
                  <c:v>2521.7348848870633</c:v>
                </c:pt>
                <c:pt idx="26">
                  <c:v>2034.8556219113245</c:v>
                </c:pt>
                <c:pt idx="27">
                  <c:v>1557.5501795604298</c:v>
                </c:pt>
                <c:pt idx="28">
                  <c:v>1578.2407346103548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63-4549-85FB-848113E2073D}"/>
            </c:ext>
          </c:extLst>
        </c:ser>
        <c:ser>
          <c:idx val="1"/>
          <c:order val="1"/>
          <c:tx>
            <c:strRef>
              <c:f>'GPC alcances serie CO2eq'!$C$57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CO2eq'!$D$57:$AF$57</c:f>
              <c:numCache>
                <c:formatCode>_-* #,##0.0_-;\-* #,##0.0_-;_-* "-"??_-;_-@_-</c:formatCode>
                <c:ptCount val="29"/>
                <c:pt idx="0">
                  <c:v>423.92526361394539</c:v>
                </c:pt>
                <c:pt idx="1">
                  <c:v>410.91473811651827</c:v>
                </c:pt>
                <c:pt idx="2">
                  <c:v>405.80110753447326</c:v>
                </c:pt>
                <c:pt idx="3">
                  <c:v>388.6926089123321</c:v>
                </c:pt>
                <c:pt idx="4">
                  <c:v>442.65745445977507</c:v>
                </c:pt>
                <c:pt idx="5">
                  <c:v>512.2149386271725</c:v>
                </c:pt>
                <c:pt idx="6">
                  <c:v>693.00623694078547</c:v>
                </c:pt>
                <c:pt idx="7">
                  <c:v>832.07012124624089</c:v>
                </c:pt>
                <c:pt idx="8">
                  <c:v>964.86074917832309</c:v>
                </c:pt>
                <c:pt idx="9">
                  <c:v>1164.7799052006712</c:v>
                </c:pt>
                <c:pt idx="10">
                  <c:v>908.74895465714189</c:v>
                </c:pt>
                <c:pt idx="11">
                  <c:v>736.39508514851525</c:v>
                </c:pt>
                <c:pt idx="12">
                  <c:v>821.90090907076205</c:v>
                </c:pt>
                <c:pt idx="13">
                  <c:v>829.66620479059623</c:v>
                </c:pt>
                <c:pt idx="14">
                  <c:v>954.71253243979595</c:v>
                </c:pt>
                <c:pt idx="15">
                  <c:v>1101.3122416601577</c:v>
                </c:pt>
                <c:pt idx="16">
                  <c:v>1142.3914795899395</c:v>
                </c:pt>
                <c:pt idx="17">
                  <c:v>1412.2033940479423</c:v>
                </c:pt>
                <c:pt idx="18">
                  <c:v>1506.5642624935322</c:v>
                </c:pt>
                <c:pt idx="19">
                  <c:v>1500.152836762122</c:v>
                </c:pt>
                <c:pt idx="20">
                  <c:v>1506.9681641970201</c:v>
                </c:pt>
                <c:pt idx="21">
                  <c:v>1527.5962256636901</c:v>
                </c:pt>
                <c:pt idx="22">
                  <c:v>1822.8964960755745</c:v>
                </c:pt>
                <c:pt idx="23">
                  <c:v>1877.1558612347994</c:v>
                </c:pt>
                <c:pt idx="24">
                  <c:v>1902.0310988835897</c:v>
                </c:pt>
                <c:pt idx="25">
                  <c:v>2165.4743053620718</c:v>
                </c:pt>
                <c:pt idx="26">
                  <c:v>1813.9493698289386</c:v>
                </c:pt>
                <c:pt idx="27">
                  <c:v>1803.0566248181499</c:v>
                </c:pt>
                <c:pt idx="28">
                  <c:v>929.64623058094946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63-4549-85FB-848113E20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605120"/>
        <c:axId val="117606656"/>
      </c:barChart>
      <c:catAx>
        <c:axId val="11760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6656"/>
        <c:crosses val="autoZero"/>
        <c:auto val="1"/>
        <c:lblAlgn val="ctr"/>
        <c:lblOffset val="100"/>
        <c:noMultiLvlLbl val="0"/>
      </c:catAx>
      <c:valAx>
        <c:axId val="1176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0512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Tarapacá</a:t>
            </a:r>
          </a:p>
        </c:rich>
      </c:tx>
      <c:layout>
        <c:manualLayout>
          <c:xMode val="edge"/>
          <c:yMode val="edge"/>
          <c:x val="9.8577209344659078E-2"/>
          <c:y val="1.626676886125445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9.4347259395275829E-2"/>
          <c:w val="0.63681955509407251"/>
          <c:h val="0.687439287807557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338.33950836040026</c:v>
                </c:pt>
                <c:pt idx="1">
                  <c:v>311.51670995269092</c:v>
                </c:pt>
                <c:pt idx="2">
                  <c:v>319.30583654707243</c:v>
                </c:pt>
                <c:pt idx="3">
                  <c:v>295.95196582838383</c:v>
                </c:pt>
                <c:pt idx="4">
                  <c:v>392.97576877421631</c:v>
                </c:pt>
                <c:pt idx="5">
                  <c:v>450.05783646993848</c:v>
                </c:pt>
                <c:pt idx="6">
                  <c:v>479.89552817695869</c:v>
                </c:pt>
                <c:pt idx="7">
                  <c:v>644.25248579644074</c:v>
                </c:pt>
                <c:pt idx="8">
                  <c:v>696.46261631844402</c:v>
                </c:pt>
                <c:pt idx="9">
                  <c:v>1758.386078429098</c:v>
                </c:pt>
                <c:pt idx="10">
                  <c:v>1802.6911075809971</c:v>
                </c:pt>
                <c:pt idx="11">
                  <c:v>1556.1323775557589</c:v>
                </c:pt>
                <c:pt idx="12">
                  <c:v>1363.8162656573634</c:v>
                </c:pt>
                <c:pt idx="13">
                  <c:v>1120.1635288701918</c:v>
                </c:pt>
                <c:pt idx="14">
                  <c:v>1099.575584614641</c:v>
                </c:pt>
                <c:pt idx="15">
                  <c:v>1078.7729367913075</c:v>
                </c:pt>
                <c:pt idx="16">
                  <c:v>1517.8659055716614</c:v>
                </c:pt>
                <c:pt idx="17">
                  <c:v>1813.3560982721683</c:v>
                </c:pt>
                <c:pt idx="18">
                  <c:v>1899.8474814881636</c:v>
                </c:pt>
                <c:pt idx="19">
                  <c:v>2090.891573706253</c:v>
                </c:pt>
                <c:pt idx="20">
                  <c:v>2154.0923941262063</c:v>
                </c:pt>
                <c:pt idx="21">
                  <c:v>2179.4998526828385</c:v>
                </c:pt>
                <c:pt idx="22">
                  <c:v>1765.5058458113199</c:v>
                </c:pt>
                <c:pt idx="23">
                  <c:v>1733.4113867084402</c:v>
                </c:pt>
                <c:pt idx="24">
                  <c:v>1901.94126808082</c:v>
                </c:pt>
                <c:pt idx="25">
                  <c:v>2100.0958159613588</c:v>
                </c:pt>
                <c:pt idx="26">
                  <c:v>1574.4222004167352</c:v>
                </c:pt>
                <c:pt idx="27">
                  <c:v>1084.4310453927899</c:v>
                </c:pt>
                <c:pt idx="28">
                  <c:v>1079.311410182848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98B-4114-88D7-AC3117711354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197.43373143764785</c:v>
                </c:pt>
                <c:pt idx="1">
                  <c:v>201.46668762324722</c:v>
                </c:pt>
                <c:pt idx="2">
                  <c:v>234.68282927887691</c:v>
                </c:pt>
                <c:pt idx="3">
                  <c:v>269.00879178116185</c:v>
                </c:pt>
                <c:pt idx="4">
                  <c:v>279.34449754439044</c:v>
                </c:pt>
                <c:pt idx="5">
                  <c:v>323.18490307477555</c:v>
                </c:pt>
                <c:pt idx="6">
                  <c:v>347.35525822728971</c:v>
                </c:pt>
                <c:pt idx="7">
                  <c:v>403.0394549876882</c:v>
                </c:pt>
                <c:pt idx="8">
                  <c:v>416.00864646688802</c:v>
                </c:pt>
                <c:pt idx="9">
                  <c:v>391.78716283164306</c:v>
                </c:pt>
                <c:pt idx="10">
                  <c:v>386.32713790568499</c:v>
                </c:pt>
                <c:pt idx="11">
                  <c:v>380.03856084918039</c:v>
                </c:pt>
                <c:pt idx="12">
                  <c:v>406.90673998344926</c:v>
                </c:pt>
                <c:pt idx="13">
                  <c:v>443.48704472179901</c:v>
                </c:pt>
                <c:pt idx="14">
                  <c:v>455.21731692266434</c:v>
                </c:pt>
                <c:pt idx="15">
                  <c:v>455.74795333476862</c:v>
                </c:pt>
                <c:pt idx="16">
                  <c:v>428.88392099859738</c:v>
                </c:pt>
                <c:pt idx="17">
                  <c:v>440.22691186735022</c:v>
                </c:pt>
                <c:pt idx="18">
                  <c:v>500.17112007011974</c:v>
                </c:pt>
                <c:pt idx="19">
                  <c:v>477.015259337597</c:v>
                </c:pt>
                <c:pt idx="20">
                  <c:v>461.32910093356946</c:v>
                </c:pt>
                <c:pt idx="21">
                  <c:v>484.45240462755464</c:v>
                </c:pt>
                <c:pt idx="22">
                  <c:v>503.75278891085719</c:v>
                </c:pt>
                <c:pt idx="23">
                  <c:v>515.00049987695365</c:v>
                </c:pt>
                <c:pt idx="24">
                  <c:v>473.55163294436971</c:v>
                </c:pt>
                <c:pt idx="25">
                  <c:v>510.97402597182582</c:v>
                </c:pt>
                <c:pt idx="26">
                  <c:v>545.22559393068457</c:v>
                </c:pt>
                <c:pt idx="27">
                  <c:v>552.05469528742617</c:v>
                </c:pt>
                <c:pt idx="28">
                  <c:v>576.52646569558431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98B-4114-88D7-AC3117711354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8.7478963602410111</c:v>
                </c:pt>
                <c:pt idx="1">
                  <c:v>9.3152035165405795</c:v>
                </c:pt>
                <c:pt idx="2">
                  <c:v>10.140045953760897</c:v>
                </c:pt>
                <c:pt idx="3">
                  <c:v>10.181853569483394</c:v>
                </c:pt>
                <c:pt idx="4">
                  <c:v>10.570960014946372</c:v>
                </c:pt>
                <c:pt idx="5">
                  <c:v>11.528740453103822</c:v>
                </c:pt>
                <c:pt idx="6">
                  <c:v>19.668816090708777</c:v>
                </c:pt>
                <c:pt idx="7">
                  <c:v>20.960906835695514</c:v>
                </c:pt>
                <c:pt idx="8">
                  <c:v>20.888993640785571</c:v>
                </c:pt>
                <c:pt idx="9">
                  <c:v>21.259923913843018</c:v>
                </c:pt>
                <c:pt idx="10">
                  <c:v>21.750097806936672</c:v>
                </c:pt>
                <c:pt idx="11">
                  <c:v>24.83942425946266</c:v>
                </c:pt>
                <c:pt idx="12">
                  <c:v>23.256360727557833</c:v>
                </c:pt>
                <c:pt idx="13">
                  <c:v>25.694542003361253</c:v>
                </c:pt>
                <c:pt idx="14">
                  <c:v>30.004104841553996</c:v>
                </c:pt>
                <c:pt idx="15">
                  <c:v>27.75610611006438</c:v>
                </c:pt>
                <c:pt idx="16">
                  <c:v>31.936874591496753</c:v>
                </c:pt>
                <c:pt idx="17">
                  <c:v>34.939642929146274</c:v>
                </c:pt>
                <c:pt idx="18">
                  <c:v>31.56956436379804</c:v>
                </c:pt>
                <c:pt idx="19">
                  <c:v>30.2386751436227</c:v>
                </c:pt>
                <c:pt idx="20">
                  <c:v>32.340722363163636</c:v>
                </c:pt>
                <c:pt idx="21">
                  <c:v>34.13087931705968</c:v>
                </c:pt>
                <c:pt idx="22">
                  <c:v>34.585218154823153</c:v>
                </c:pt>
                <c:pt idx="23">
                  <c:v>36.157055389430965</c:v>
                </c:pt>
                <c:pt idx="24">
                  <c:v>40.325321589998111</c:v>
                </c:pt>
                <c:pt idx="25">
                  <c:v>44.61995219053135</c:v>
                </c:pt>
                <c:pt idx="26">
                  <c:v>47.1855047809361</c:v>
                </c:pt>
                <c:pt idx="27">
                  <c:v>51.20837711056501</c:v>
                </c:pt>
                <c:pt idx="28">
                  <c:v>53.271245167114429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98B-4114-88D7-AC3117711354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0.71204180688345098</c:v>
                </c:pt>
                <c:pt idx="1">
                  <c:v>0.70963123510705706</c:v>
                </c:pt>
                <c:pt idx="2">
                  <c:v>0.74574808609801502</c:v>
                </c:pt>
                <c:pt idx="3">
                  <c:v>0.75006370183272852</c:v>
                </c:pt>
                <c:pt idx="4">
                  <c:v>0.86403193892270547</c:v>
                </c:pt>
                <c:pt idx="5">
                  <c:v>0.97858973376456437</c:v>
                </c:pt>
                <c:pt idx="6">
                  <c:v>1.2271984889886045</c:v>
                </c:pt>
                <c:pt idx="7">
                  <c:v>1.7543878350607898</c:v>
                </c:pt>
                <c:pt idx="8">
                  <c:v>1.8016976831214473</c:v>
                </c:pt>
                <c:pt idx="9">
                  <c:v>2.1795033325611071</c:v>
                </c:pt>
                <c:pt idx="10">
                  <c:v>2.8213123675811098</c:v>
                </c:pt>
                <c:pt idx="11">
                  <c:v>3.4509633542180769</c:v>
                </c:pt>
                <c:pt idx="12">
                  <c:v>4.2442583051514404</c:v>
                </c:pt>
                <c:pt idx="13">
                  <c:v>6.1843837647812547</c:v>
                </c:pt>
                <c:pt idx="14">
                  <c:v>8.7493668787383694</c:v>
                </c:pt>
                <c:pt idx="15">
                  <c:v>8.8028275316710509</c:v>
                </c:pt>
                <c:pt idx="16">
                  <c:v>10.994160832755069</c:v>
                </c:pt>
                <c:pt idx="17">
                  <c:v>14.755610126100075</c:v>
                </c:pt>
                <c:pt idx="18">
                  <c:v>13.469369342328537</c:v>
                </c:pt>
                <c:pt idx="19">
                  <c:v>15.458237099500661</c:v>
                </c:pt>
                <c:pt idx="20">
                  <c:v>18.52797019284727</c:v>
                </c:pt>
                <c:pt idx="21">
                  <c:v>24.524692201372368</c:v>
                </c:pt>
                <c:pt idx="22">
                  <c:v>27.83879426505737</c:v>
                </c:pt>
                <c:pt idx="23">
                  <c:v>30.044035867923849</c:v>
                </c:pt>
                <c:pt idx="24">
                  <c:v>35.716258228722033</c:v>
                </c:pt>
                <c:pt idx="25">
                  <c:v>38.267170453363278</c:v>
                </c:pt>
                <c:pt idx="26">
                  <c:v>40.190443798730776</c:v>
                </c:pt>
                <c:pt idx="27">
                  <c:v>41.868093875051628</c:v>
                </c:pt>
                <c:pt idx="28">
                  <c:v>40.941568326573048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98B-4114-88D7-AC3117711354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19.878333745070822</c:v>
                </c:pt>
                <c:pt idx="1">
                  <c:v>19.838445067670165</c:v>
                </c:pt>
                <c:pt idx="2">
                  <c:v>19.982157449762095</c:v>
                </c:pt>
                <c:pt idx="3">
                  <c:v>20.385560168316818</c:v>
                </c:pt>
                <c:pt idx="4">
                  <c:v>20.488873788741433</c:v>
                </c:pt>
                <c:pt idx="5">
                  <c:v>20.552261015803758</c:v>
                </c:pt>
                <c:pt idx="6">
                  <c:v>20.015972657665184</c:v>
                </c:pt>
                <c:pt idx="7">
                  <c:v>19.880335587988185</c:v>
                </c:pt>
                <c:pt idx="8">
                  <c:v>19.704673224080612</c:v>
                </c:pt>
                <c:pt idx="9">
                  <c:v>19.759442226377935</c:v>
                </c:pt>
                <c:pt idx="10">
                  <c:v>19.3632783912904</c:v>
                </c:pt>
                <c:pt idx="11">
                  <c:v>19.084538321235481</c:v>
                </c:pt>
                <c:pt idx="12">
                  <c:v>19.12567626155186</c:v>
                </c:pt>
                <c:pt idx="13">
                  <c:v>18.715132077301693</c:v>
                </c:pt>
                <c:pt idx="14">
                  <c:v>19.042630698773646</c:v>
                </c:pt>
                <c:pt idx="15">
                  <c:v>18.546383455459907</c:v>
                </c:pt>
                <c:pt idx="16">
                  <c:v>18.562036651152216</c:v>
                </c:pt>
                <c:pt idx="17">
                  <c:v>18.671047785240972</c:v>
                </c:pt>
                <c:pt idx="18">
                  <c:v>18.896815318080414</c:v>
                </c:pt>
                <c:pt idx="19">
                  <c:v>18.900475328565136</c:v>
                </c:pt>
                <c:pt idx="20">
                  <c:v>18.977378117559738</c:v>
                </c:pt>
                <c:pt idx="21">
                  <c:v>18.461555116789665</c:v>
                </c:pt>
                <c:pt idx="22">
                  <c:v>18.094225670994874</c:v>
                </c:pt>
                <c:pt idx="23">
                  <c:v>18.087251246312501</c:v>
                </c:pt>
                <c:pt idx="24">
                  <c:v>18.0458006851654</c:v>
                </c:pt>
                <c:pt idx="25">
                  <c:v>18.117879834550063</c:v>
                </c:pt>
                <c:pt idx="26">
                  <c:v>18.180477175470379</c:v>
                </c:pt>
                <c:pt idx="27">
                  <c:v>18.348827419163147</c:v>
                </c:pt>
                <c:pt idx="28">
                  <c:v>18.554083532720899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98B-4114-88D7-AC3117711354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-174.49332757541885</c:v>
                </c:pt>
                <c:pt idx="1">
                  <c:v>-175.59930772896402</c:v>
                </c:pt>
                <c:pt idx="2">
                  <c:v>-177.18580967280172</c:v>
                </c:pt>
                <c:pt idx="3">
                  <c:v>-178.66857748041917</c:v>
                </c:pt>
                <c:pt idx="4">
                  <c:v>-181.43872142656718</c:v>
                </c:pt>
                <c:pt idx="5">
                  <c:v>-182.83430652303608</c:v>
                </c:pt>
                <c:pt idx="6">
                  <c:v>-183.7078724187069</c:v>
                </c:pt>
                <c:pt idx="7">
                  <c:v>-184.34454383530817</c:v>
                </c:pt>
                <c:pt idx="8">
                  <c:v>-184.84666871481184</c:v>
                </c:pt>
                <c:pt idx="9">
                  <c:v>-185.56870735253034</c:v>
                </c:pt>
                <c:pt idx="10">
                  <c:v>-185.89252737363842</c:v>
                </c:pt>
                <c:pt idx="11">
                  <c:v>-186.39531184982624</c:v>
                </c:pt>
                <c:pt idx="12">
                  <c:v>-186.77010291135136</c:v>
                </c:pt>
                <c:pt idx="13">
                  <c:v>-188.17767189699762</c:v>
                </c:pt>
                <c:pt idx="14">
                  <c:v>-189.02287288627988</c:v>
                </c:pt>
                <c:pt idx="15">
                  <c:v>-189.58979061718006</c:v>
                </c:pt>
                <c:pt idx="16">
                  <c:v>-189.96901749502214</c:v>
                </c:pt>
                <c:pt idx="17">
                  <c:v>-189.96570202428134</c:v>
                </c:pt>
                <c:pt idx="18">
                  <c:v>-190.24900642469814</c:v>
                </c:pt>
                <c:pt idx="19">
                  <c:v>-190.25400108481412</c:v>
                </c:pt>
                <c:pt idx="20">
                  <c:v>-190.26188695837078</c:v>
                </c:pt>
                <c:pt idx="21">
                  <c:v>-190.26235469488765</c:v>
                </c:pt>
                <c:pt idx="22">
                  <c:v>-190.26653469488764</c:v>
                </c:pt>
                <c:pt idx="23">
                  <c:v>-190.28262196141671</c:v>
                </c:pt>
                <c:pt idx="24">
                  <c:v>-190.33273967167423</c:v>
                </c:pt>
                <c:pt idx="25">
                  <c:v>-190.33995952456613</c:v>
                </c:pt>
                <c:pt idx="26">
                  <c:v>-190.34859819123278</c:v>
                </c:pt>
                <c:pt idx="27">
                  <c:v>-190.36085952456611</c:v>
                </c:pt>
                <c:pt idx="28">
                  <c:v>-190.36403829448608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608-4DC6-BD31-5C44D5468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4456448"/>
        <c:axId val="134457984"/>
      </c:barChart>
      <c:catAx>
        <c:axId val="13445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/>
          <a:lstStyle/>
          <a:p>
            <a:pPr>
              <a:defRPr/>
            </a:pPr>
            <a:endParaRPr lang="en-US"/>
          </a:p>
        </c:txPr>
        <c:crossAx val="134457984"/>
        <c:crosses val="autoZero"/>
        <c:auto val="1"/>
        <c:lblAlgn val="ctr"/>
        <c:lblOffset val="100"/>
        <c:noMultiLvlLbl val="0"/>
      </c:catAx>
      <c:valAx>
        <c:axId val="1344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3445644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2677367045532741E-4"/>
          <c:y val="0.87677884162161501"/>
          <c:w val="0.99987322632954467"/>
          <c:h val="0.1199678046061341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508-4542-9585-7601C05A7A19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508-4542-9585-7601C05A7A19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508-4542-9585-7601C05A7A19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508-4542-9585-7601C05A7A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508-4542-9585-7601C05A7A19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508-4542-9585-7601C05A7A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1079.311410182848</c:v>
                </c:pt>
                <c:pt idx="1">
                  <c:v>576.52646569558431</c:v>
                </c:pt>
                <c:pt idx="2" formatCode="_-* #,##0.00_-;\-* #,##0.00_-;_-* &quot;-&quot;??_-;_-@_-">
                  <c:v>53.271245167114429</c:v>
                </c:pt>
                <c:pt idx="3">
                  <c:v>40.941568326573048</c:v>
                </c:pt>
                <c:pt idx="4">
                  <c:v>18.554083532720899</c:v>
                </c:pt>
                <c:pt idx="5">
                  <c:v>-190.36403829448608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C508-4542-9585-7601C05A7A1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CO2eq'!$C$92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170.31866067097013</c:v>
                </c:pt>
                <c:pt idx="1">
                  <c:v>140.3477231345544</c:v>
                </c:pt>
                <c:pt idx="2">
                  <c:v>158.37590879930963</c:v>
                </c:pt>
                <c:pt idx="3">
                  <c:v>157.89258782165768</c:v>
                </c:pt>
                <c:pt idx="4">
                  <c:v>239.53455835188134</c:v>
                </c:pt>
                <c:pt idx="5">
                  <c:v>314.50508775207578</c:v>
                </c:pt>
                <c:pt idx="6">
                  <c:v>328.39552223657387</c:v>
                </c:pt>
                <c:pt idx="7">
                  <c:v>490.04187911551753</c:v>
                </c:pt>
                <c:pt idx="8">
                  <c:v>447.51742798990284</c:v>
                </c:pt>
                <c:pt idx="9">
                  <c:v>649.40513982638981</c:v>
                </c:pt>
                <c:pt idx="10">
                  <c:v>660.50755502101993</c:v>
                </c:pt>
                <c:pt idx="11">
                  <c:v>714.57566393507</c:v>
                </c:pt>
                <c:pt idx="12">
                  <c:v>653.60347812746318</c:v>
                </c:pt>
                <c:pt idx="13">
                  <c:v>590.23538523652837</c:v>
                </c:pt>
                <c:pt idx="14">
                  <c:v>546.37605012710594</c:v>
                </c:pt>
                <c:pt idx="15">
                  <c:v>567.74749693945887</c:v>
                </c:pt>
                <c:pt idx="16">
                  <c:v>616.68016900908356</c:v>
                </c:pt>
                <c:pt idx="17">
                  <c:v>632.00897323803952</c:v>
                </c:pt>
                <c:pt idx="18">
                  <c:v>718.87439464745535</c:v>
                </c:pt>
                <c:pt idx="19">
                  <c:v>875.77168956705793</c:v>
                </c:pt>
                <c:pt idx="20">
                  <c:v>893.18381565518973</c:v>
                </c:pt>
                <c:pt idx="21">
                  <c:v>922.85702361684798</c:v>
                </c:pt>
                <c:pt idx="22">
                  <c:v>728.2194460399553</c:v>
                </c:pt>
                <c:pt idx="23">
                  <c:v>799.6652047699323</c:v>
                </c:pt>
                <c:pt idx="24">
                  <c:v>962.42888247725932</c:v>
                </c:pt>
                <c:pt idx="25">
                  <c:v>1052.7651933426066</c:v>
                </c:pt>
                <c:pt idx="26">
                  <c:v>973.22742166289026</c:v>
                </c:pt>
                <c:pt idx="27">
                  <c:v>920.42711562476177</c:v>
                </c:pt>
                <c:pt idx="28">
                  <c:v>956.18432202965482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844-40DF-A62C-AE6CE9F549A2}"/>
            </c:ext>
          </c:extLst>
        </c:ser>
        <c:ser>
          <c:idx val="1"/>
          <c:order val="1"/>
          <c:tx>
            <c:strRef>
              <c:f>'GPC alcances serie CO2eq'!$C$93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329.20482236365109</c:v>
                </c:pt>
                <c:pt idx="1">
                  <c:v>326.6243174881518</c:v>
                </c:pt>
                <c:pt idx="2">
                  <c:v>323.98479872769559</c:v>
                </c:pt>
                <c:pt idx="3">
                  <c:v>311.39328160924765</c:v>
                </c:pt>
                <c:pt idx="4">
                  <c:v>348.73418826167421</c:v>
                </c:pt>
                <c:pt idx="5">
                  <c:v>407.19905600326632</c:v>
                </c:pt>
                <c:pt idx="6">
                  <c:v>554.60558307201188</c:v>
                </c:pt>
                <c:pt idx="7">
                  <c:v>669.45817463523849</c:v>
                </c:pt>
                <c:pt idx="8">
                  <c:v>779.42018589184886</c:v>
                </c:pt>
                <c:pt idx="9">
                  <c:v>956.93880504978756</c:v>
                </c:pt>
                <c:pt idx="10">
                  <c:v>747.85237510445029</c:v>
                </c:pt>
                <c:pt idx="11">
                  <c:v>605.40756543959549</c:v>
                </c:pt>
                <c:pt idx="12">
                  <c:v>668.55629801069517</c:v>
                </c:pt>
                <c:pt idx="13">
                  <c:v>691.63388196649521</c:v>
                </c:pt>
                <c:pt idx="14">
                  <c:v>784.43702405642125</c:v>
                </c:pt>
                <c:pt idx="15">
                  <c:v>901.67836809190771</c:v>
                </c:pt>
                <c:pt idx="16">
                  <c:v>928.19028816824391</c:v>
                </c:pt>
                <c:pt idx="17">
                  <c:v>1149.0446481866311</c:v>
                </c:pt>
                <c:pt idx="18">
                  <c:v>1236.0853473354371</c:v>
                </c:pt>
                <c:pt idx="19">
                  <c:v>1233.7181759089428</c:v>
                </c:pt>
                <c:pt idx="20">
                  <c:v>1234.6921896917215</c:v>
                </c:pt>
                <c:pt idx="21">
                  <c:v>1244.4284750439356</c:v>
                </c:pt>
                <c:pt idx="22">
                  <c:v>1489.5252005005382</c:v>
                </c:pt>
                <c:pt idx="23">
                  <c:v>1510.7238867444094</c:v>
                </c:pt>
                <c:pt idx="24">
                  <c:v>1532.2685709538496</c:v>
                </c:pt>
                <c:pt idx="25">
                  <c:v>1758.5711393303245</c:v>
                </c:pt>
                <c:pt idx="26">
                  <c:v>1441.8320134963219</c:v>
                </c:pt>
                <c:pt idx="27">
                  <c:v>1416.2093956917497</c:v>
                </c:pt>
                <c:pt idx="28">
                  <c:v>747.11721709331835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844-40DF-A62C-AE6CE9F549A2}"/>
            </c:ext>
          </c:extLst>
        </c:ser>
        <c:ser>
          <c:idx val="2"/>
          <c:order val="2"/>
          <c:tx>
            <c:strRef>
              <c:f>'GPC alcances serie CO2eq'!$C$94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117.6937385557414</c:v>
                </c:pt>
                <c:pt idx="1">
                  <c:v>122.87488027924583</c:v>
                </c:pt>
                <c:pt idx="2">
                  <c:v>132.94646962991666</c:v>
                </c:pt>
                <c:pt idx="3">
                  <c:v>147.66528742611581</c:v>
                </c:pt>
                <c:pt idx="4">
                  <c:v>166.22073215960191</c:v>
                </c:pt>
                <c:pt idx="5">
                  <c:v>182.32170648908252</c:v>
                </c:pt>
                <c:pt idx="6">
                  <c:v>197.59188448401829</c:v>
                </c:pt>
                <c:pt idx="7">
                  <c:v>207.39200853110174</c:v>
                </c:pt>
                <c:pt idx="8">
                  <c:v>218.84652101440824</c:v>
                </c:pt>
                <c:pt idx="9">
                  <c:v>228.24268509667533</c:v>
                </c:pt>
                <c:pt idx="10">
                  <c:v>235.78847917476213</c:v>
                </c:pt>
                <c:pt idx="11">
                  <c:v>222.41990590322905</c:v>
                </c:pt>
                <c:pt idx="12">
                  <c:v>244.46568697664998</c:v>
                </c:pt>
                <c:pt idx="13">
                  <c:v>268.17565920233204</c:v>
                </c:pt>
                <c:pt idx="14">
                  <c:v>275.22870205486282</c:v>
                </c:pt>
                <c:pt idx="15">
                  <c:v>273.79352153851426</c:v>
                </c:pt>
                <c:pt idx="16">
                  <c:v>265.17155833111008</c:v>
                </c:pt>
                <c:pt idx="17">
                  <c:v>281.27432412232105</c:v>
                </c:pt>
                <c:pt idx="18">
                  <c:v>297.02238998901794</c:v>
                </c:pt>
                <c:pt idx="19">
                  <c:v>316.05046023393493</c:v>
                </c:pt>
                <c:pt idx="20">
                  <c:v>330.85189200270707</c:v>
                </c:pt>
                <c:pt idx="21">
                  <c:v>353.59499055858737</c:v>
                </c:pt>
                <c:pt idx="22">
                  <c:v>358.76043953385329</c:v>
                </c:pt>
                <c:pt idx="23">
                  <c:v>381.16658665761628</c:v>
                </c:pt>
                <c:pt idx="24">
                  <c:v>348.70207225550297</c:v>
                </c:pt>
                <c:pt idx="25">
                  <c:v>375.72492692095159</c:v>
                </c:pt>
                <c:pt idx="26">
                  <c:v>383.89957572418768</c:v>
                </c:pt>
                <c:pt idx="27">
                  <c:v>407.349526276912</c:v>
                </c:pt>
                <c:pt idx="28">
                  <c:v>415.87195565540407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844-40DF-A62C-AE6CE9F549A2}"/>
            </c:ext>
          </c:extLst>
        </c:ser>
        <c:ser>
          <c:idx val="3"/>
          <c:order val="3"/>
          <c:tx>
            <c:strRef>
              <c:f>'GPC alcances serie CO2eq'!$C$95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-174.49332757541885</c:v>
                </c:pt>
                <c:pt idx="1">
                  <c:v>-175.59930772896402</c:v>
                </c:pt>
                <c:pt idx="2">
                  <c:v>-177.18580967280172</c:v>
                </c:pt>
                <c:pt idx="3">
                  <c:v>-178.66857748041917</c:v>
                </c:pt>
                <c:pt idx="4">
                  <c:v>-181.43872142656718</c:v>
                </c:pt>
                <c:pt idx="5">
                  <c:v>-182.83430652303608</c:v>
                </c:pt>
                <c:pt idx="6">
                  <c:v>-183.7078724187069</c:v>
                </c:pt>
                <c:pt idx="7">
                  <c:v>-184.34454383530817</c:v>
                </c:pt>
                <c:pt idx="8">
                  <c:v>-184.84666871481184</c:v>
                </c:pt>
                <c:pt idx="9">
                  <c:v>-185.56870735253034</c:v>
                </c:pt>
                <c:pt idx="10">
                  <c:v>-185.89252737363842</c:v>
                </c:pt>
                <c:pt idx="11">
                  <c:v>-186.39531184982624</c:v>
                </c:pt>
                <c:pt idx="12">
                  <c:v>-186.77010291135136</c:v>
                </c:pt>
                <c:pt idx="13">
                  <c:v>-188.17767189699762</c:v>
                </c:pt>
                <c:pt idx="14">
                  <c:v>-189.02287288627988</c:v>
                </c:pt>
                <c:pt idx="15">
                  <c:v>-189.58979061718006</c:v>
                </c:pt>
                <c:pt idx="16">
                  <c:v>-189.96901749502214</c:v>
                </c:pt>
                <c:pt idx="17">
                  <c:v>-189.96570202428134</c:v>
                </c:pt>
                <c:pt idx="18">
                  <c:v>-190.24900642469814</c:v>
                </c:pt>
                <c:pt idx="19">
                  <c:v>-190.25400108481412</c:v>
                </c:pt>
                <c:pt idx="20">
                  <c:v>-190.26188695837078</c:v>
                </c:pt>
                <c:pt idx="21">
                  <c:v>-190.26235469488765</c:v>
                </c:pt>
                <c:pt idx="22">
                  <c:v>-190.26653469488764</c:v>
                </c:pt>
                <c:pt idx="23">
                  <c:v>-190.28262196141671</c:v>
                </c:pt>
                <c:pt idx="24">
                  <c:v>-190.33273967167423</c:v>
                </c:pt>
                <c:pt idx="25">
                  <c:v>-190.33995952456613</c:v>
                </c:pt>
                <c:pt idx="26">
                  <c:v>-190.34859819123278</c:v>
                </c:pt>
                <c:pt idx="27">
                  <c:v>-190.36085952456611</c:v>
                </c:pt>
                <c:pt idx="28">
                  <c:v>-190.36403829448608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844-40DF-A62C-AE6CE9F549A2}"/>
            </c:ext>
          </c:extLst>
        </c:ser>
        <c:ser>
          <c:idx val="4"/>
          <c:order val="4"/>
          <c:tx>
            <c:strRef>
              <c:f>'GPC alcances serie CO2eq'!$C$96</c:f>
              <c:strCache>
                <c:ptCount val="1"/>
                <c:pt idx="0">
                  <c:v>Aviación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32.928437672041966</c:v>
                </c:pt>
                <c:pt idx="1">
                  <c:v>24.564543800421138</c:v>
                </c:pt>
                <c:pt idx="2">
                  <c:v>38.522852020904679</c:v>
                </c:pt>
                <c:pt idx="3">
                  <c:v>51.571598814896014</c:v>
                </c:pt>
                <c:pt idx="4">
                  <c:v>38.910782146800493</c:v>
                </c:pt>
                <c:pt idx="5">
                  <c:v>48.782251749506649</c:v>
                </c:pt>
                <c:pt idx="6">
                  <c:v>58.388906812781308</c:v>
                </c:pt>
                <c:pt idx="7">
                  <c:v>97.394392697685703</c:v>
                </c:pt>
                <c:pt idx="8">
                  <c:v>95.108388325124309</c:v>
                </c:pt>
                <c:pt idx="9">
                  <c:v>65.193316843773843</c:v>
                </c:pt>
                <c:pt idx="10">
                  <c:v>54.567713788622207</c:v>
                </c:pt>
                <c:pt idx="11">
                  <c:v>69.310664040799409</c:v>
                </c:pt>
                <c:pt idx="12">
                  <c:v>57.097548455783645</c:v>
                </c:pt>
                <c:pt idx="13">
                  <c:v>49.179731287745867</c:v>
                </c:pt>
                <c:pt idx="14">
                  <c:v>53.257403662359856</c:v>
                </c:pt>
                <c:pt idx="15">
                  <c:v>67.369395974791757</c:v>
                </c:pt>
                <c:pt idx="16">
                  <c:v>62.63557790920904</c:v>
                </c:pt>
                <c:pt idx="17">
                  <c:v>68.950334881219419</c:v>
                </c:pt>
                <c:pt idx="18">
                  <c:v>89.331969085434366</c:v>
                </c:pt>
                <c:pt idx="19">
                  <c:v>64.545060304634916</c:v>
                </c:pt>
                <c:pt idx="20">
                  <c:v>55.718330767342984</c:v>
                </c:pt>
                <c:pt idx="21">
                  <c:v>61.800311058603597</c:v>
                </c:pt>
                <c:pt idx="22">
                  <c:v>85.400403020518496</c:v>
                </c:pt>
                <c:pt idx="23">
                  <c:v>68.664111652820239</c:v>
                </c:pt>
                <c:pt idx="24">
                  <c:v>60.122604358959009</c:v>
                </c:pt>
                <c:pt idx="25">
                  <c:v>100.29062508171366</c:v>
                </c:pt>
                <c:pt idx="26">
                  <c:v>85.264111839990136</c:v>
                </c:pt>
                <c:pt idx="27">
                  <c:v>73.353567267457748</c:v>
                </c:pt>
                <c:pt idx="28">
                  <c:v>95.147860284608498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844-40DF-A62C-AE6CE9F549A2}"/>
            </c:ext>
          </c:extLst>
        </c:ser>
        <c:ser>
          <c:idx val="5"/>
          <c:order val="5"/>
          <c:tx>
            <c:strRef>
              <c:f>'GPC alcances serie CO2eq'!$C$97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9.9048508823926458</c:v>
                </c:pt>
                <c:pt idx="1">
                  <c:v>58.884972203734733</c:v>
                </c:pt>
                <c:pt idx="2">
                  <c:v>57.247663915332311</c:v>
                </c:pt>
                <c:pt idx="3">
                  <c:v>57.913427538622877</c:v>
                </c:pt>
                <c:pt idx="4">
                  <c:v>66.880347859895693</c:v>
                </c:pt>
                <c:pt idx="5">
                  <c:v>74.957643057377908</c:v>
                </c:pt>
                <c:pt idx="6">
                  <c:v>96.270618598409698</c:v>
                </c:pt>
                <c:pt idx="7">
                  <c:v>75.683127995036457</c:v>
                </c:pt>
                <c:pt idx="8">
                  <c:v>87.300699678494453</c:v>
                </c:pt>
                <c:pt idx="9">
                  <c:v>97.015621569298887</c:v>
                </c:pt>
                <c:pt idx="10">
                  <c:v>73.52027052314709</c:v>
                </c:pt>
                <c:pt idx="11">
                  <c:v>62.809670770635748</c:v>
                </c:pt>
                <c:pt idx="12">
                  <c:v>68.997277782675212</c:v>
                </c:pt>
                <c:pt idx="13">
                  <c:v>62.856309127759225</c:v>
                </c:pt>
                <c:pt idx="14">
                  <c:v>74.893209152826259</c:v>
                </c:pt>
                <c:pt idx="15">
                  <c:v>90.274403439241951</c:v>
                </c:pt>
                <c:pt idx="16">
                  <c:v>93.77543388714156</c:v>
                </c:pt>
                <c:pt idx="17">
                  <c:v>114.00976322629832</c:v>
                </c:pt>
                <c:pt idx="18">
                  <c:v>116.81176627473239</c:v>
                </c:pt>
                <c:pt idx="19">
                  <c:v>114.95759414927747</c:v>
                </c:pt>
                <c:pt idx="20">
                  <c:v>117.32094309186574</c:v>
                </c:pt>
                <c:pt idx="21">
                  <c:v>117.62493549933895</c:v>
                </c:pt>
                <c:pt idx="22">
                  <c:v>136.39830387901176</c:v>
                </c:pt>
                <c:pt idx="23">
                  <c:v>147.02490081262073</c:v>
                </c:pt>
                <c:pt idx="24">
                  <c:v>149.89369865850432</c:v>
                </c:pt>
                <c:pt idx="25">
                  <c:v>152.98830227124998</c:v>
                </c:pt>
                <c:pt idx="26">
                  <c:v>154.26680384189171</c:v>
                </c:pt>
                <c:pt idx="27">
                  <c:v>156.800066993</c:v>
                </c:pt>
                <c:pt idx="28">
                  <c:v>94.931302302190986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844-40DF-A62C-AE6CE9F549A2}"/>
            </c:ext>
          </c:extLst>
        </c:ser>
        <c:ser>
          <c:idx val="6"/>
          <c:order val="6"/>
          <c:tx>
            <c:strRef>
              <c:f>'GPC alcances serie CO2eq'!$C$98</c:f>
              <c:strCache>
                <c:ptCount val="1"/>
                <c:pt idx="0">
                  <c:v>Edificios/instalaciones comerciales e institucionales (electricidad)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69.682955217457632</c:v>
                </c:pt>
                <c:pt idx="1">
                  <c:v>10.868902600082126</c:v>
                </c:pt>
                <c:pt idx="2">
                  <c:v>10.566690615479635</c:v>
                </c:pt>
                <c:pt idx="3">
                  <c:v>10.689576297605583</c:v>
                </c:pt>
                <c:pt idx="4">
                  <c:v>12.344677420136625</c:v>
                </c:pt>
                <c:pt idx="5">
                  <c:v>13.835572830086013</c:v>
                </c:pt>
                <c:pt idx="6">
                  <c:v>17.769490884287208</c:v>
                </c:pt>
                <c:pt idx="7">
                  <c:v>57.186628993564483</c:v>
                </c:pt>
                <c:pt idx="8">
                  <c:v>67.063854250126411</c:v>
                </c:pt>
                <c:pt idx="9">
                  <c:v>75.81331978682627</c:v>
                </c:pt>
                <c:pt idx="10">
                  <c:v>61.036298622273286</c:v>
                </c:pt>
                <c:pt idx="11">
                  <c:v>52.104417028495078</c:v>
                </c:pt>
                <c:pt idx="12">
                  <c:v>58.184702705660541</c:v>
                </c:pt>
                <c:pt idx="13">
                  <c:v>56.661103165483624</c:v>
                </c:pt>
                <c:pt idx="14">
                  <c:v>72.638518620563147</c:v>
                </c:pt>
                <c:pt idx="15">
                  <c:v>87.827353595579041</c:v>
                </c:pt>
                <c:pt idx="16">
                  <c:v>93.125082129712368</c:v>
                </c:pt>
                <c:pt idx="17">
                  <c:v>108.89864391324946</c:v>
                </c:pt>
                <c:pt idx="18">
                  <c:v>116.00236222702338</c:v>
                </c:pt>
                <c:pt idx="19">
                  <c:v>116.94211128950732</c:v>
                </c:pt>
                <c:pt idx="20">
                  <c:v>128.60833978516942</c:v>
                </c:pt>
                <c:pt idx="21">
                  <c:v>131.10020396674565</c:v>
                </c:pt>
                <c:pt idx="22">
                  <c:v>142.26954600705989</c:v>
                </c:pt>
                <c:pt idx="23">
                  <c:v>167.90050245731925</c:v>
                </c:pt>
                <c:pt idx="24">
                  <c:v>172.95757325124885</c:v>
                </c:pt>
                <c:pt idx="25">
                  <c:v>182.99576452254999</c:v>
                </c:pt>
                <c:pt idx="26">
                  <c:v>184.22885886690008</c:v>
                </c:pt>
                <c:pt idx="27">
                  <c:v>180.29129040600003</c:v>
                </c:pt>
                <c:pt idx="28">
                  <c:v>77.554102337008018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844-40DF-A62C-AE6CE9F549A2}"/>
            </c:ext>
          </c:extLst>
        </c:ser>
        <c:ser>
          <c:idx val="7"/>
          <c:order val="7"/>
          <c:tx>
            <c:strRef>
              <c:f>'GPC alcances serie CO2eq'!$C$99</c:f>
              <c:strCache>
                <c:ptCount val="1"/>
                <c:pt idx="0">
                  <c:v>Edificios/instalaciones comerciales e institucionales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CO2eq'!$D$99:$AF$99</c:f>
              <c:numCache>
                <c:formatCode>_-* #,##0.0_-;\-* #,##0.0_-;_-* "-"??_-;_-@_-</c:formatCode>
                <c:ptCount val="29"/>
                <c:pt idx="0">
                  <c:v>20.001833219650912</c:v>
                </c:pt>
                <c:pt idx="1">
                  <c:v>21.280415214543826</c:v>
                </c:pt>
                <c:pt idx="2">
                  <c:v>22.955690126053334</c:v>
                </c:pt>
                <c:pt idx="3">
                  <c:v>13.313429395694049</c:v>
                </c:pt>
                <c:pt idx="4">
                  <c:v>27.03243643450282</c:v>
                </c:pt>
                <c:pt idx="5">
                  <c:v>28.063398837597624</c:v>
                </c:pt>
                <c:pt idx="6">
                  <c:v>23.594063409525162</c:v>
                </c:pt>
                <c:pt idx="7">
                  <c:v>35.791567160385725</c:v>
                </c:pt>
                <c:pt idx="8">
                  <c:v>21.521105609775294</c:v>
                </c:pt>
                <c:pt idx="9">
                  <c:v>22.14569918377482</c:v>
                </c:pt>
                <c:pt idx="10">
                  <c:v>23.447877783212824</c:v>
                </c:pt>
                <c:pt idx="11">
                  <c:v>21.115307750086718</c:v>
                </c:pt>
                <c:pt idx="12">
                  <c:v>23.432800016427965</c:v>
                </c:pt>
                <c:pt idx="13">
                  <c:v>31.540440080119033</c:v>
                </c:pt>
                <c:pt idx="14">
                  <c:v>36.463527139076078</c:v>
                </c:pt>
                <c:pt idx="15">
                  <c:v>32.758068492296722</c:v>
                </c:pt>
                <c:pt idx="16">
                  <c:v>36.26970621227197</c:v>
                </c:pt>
                <c:pt idx="17">
                  <c:v>44.826143389653133</c:v>
                </c:pt>
                <c:pt idx="18">
                  <c:v>48.819796342939284</c:v>
                </c:pt>
                <c:pt idx="19">
                  <c:v>45.388431095546693</c:v>
                </c:pt>
                <c:pt idx="20">
                  <c:v>58.893316705782922</c:v>
                </c:pt>
                <c:pt idx="21">
                  <c:v>55.557606762728938</c:v>
                </c:pt>
                <c:pt idx="22">
                  <c:v>52.163812492384153</c:v>
                </c:pt>
                <c:pt idx="23">
                  <c:v>40.18685708852491</c:v>
                </c:pt>
                <c:pt idx="24">
                  <c:v>41.501404960682194</c:v>
                </c:pt>
                <c:pt idx="25">
                  <c:v>38.424398153661279</c:v>
                </c:pt>
                <c:pt idx="26">
                  <c:v>53.311526916433948</c:v>
                </c:pt>
                <c:pt idx="27">
                  <c:v>59.908085937587849</c:v>
                </c:pt>
                <c:pt idx="28">
                  <c:v>59.96752445010187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844-40DF-A62C-AE6CE9F549A2}"/>
            </c:ext>
          </c:extLst>
        </c:ser>
        <c:ser>
          <c:idx val="8"/>
          <c:order val="8"/>
          <c:tx>
            <c:strRef>
              <c:f>'GPC alcances serie CO2eq'!$C$100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CO2eq'!$D$100:$AF$100</c:f>
              <c:numCache>
                <c:formatCode>_-* #,##0.0_-;\-* #,##0.0_-;_-* "-"??_-;_-@_-</c:formatCode>
                <c:ptCount val="29"/>
                <c:pt idx="0">
                  <c:v>0.71204180688345098</c:v>
                </c:pt>
                <c:pt idx="1">
                  <c:v>0.70963123510705706</c:v>
                </c:pt>
                <c:pt idx="2">
                  <c:v>0.74574808609801502</c:v>
                </c:pt>
                <c:pt idx="3">
                  <c:v>0.75006370183272852</c:v>
                </c:pt>
                <c:pt idx="4">
                  <c:v>0.86403193892270547</c:v>
                </c:pt>
                <c:pt idx="5">
                  <c:v>0.97858973376456437</c:v>
                </c:pt>
                <c:pt idx="6">
                  <c:v>1.2271984889886045</c:v>
                </c:pt>
                <c:pt idx="7">
                  <c:v>1.7543878350607898</c:v>
                </c:pt>
                <c:pt idx="8">
                  <c:v>1.8016976831214473</c:v>
                </c:pt>
                <c:pt idx="9">
                  <c:v>2.1795033325611071</c:v>
                </c:pt>
                <c:pt idx="10">
                  <c:v>2.8213123675811098</c:v>
                </c:pt>
                <c:pt idx="11">
                  <c:v>3.4509633542180769</c:v>
                </c:pt>
                <c:pt idx="12">
                  <c:v>4.2442583051514404</c:v>
                </c:pt>
                <c:pt idx="13">
                  <c:v>6.1843837647812547</c:v>
                </c:pt>
                <c:pt idx="14">
                  <c:v>8.7493668787383694</c:v>
                </c:pt>
                <c:pt idx="15">
                  <c:v>8.8028275316710509</c:v>
                </c:pt>
                <c:pt idx="16">
                  <c:v>10.994160832755069</c:v>
                </c:pt>
                <c:pt idx="17">
                  <c:v>14.755610126100075</c:v>
                </c:pt>
                <c:pt idx="18">
                  <c:v>13.469369342328537</c:v>
                </c:pt>
                <c:pt idx="19">
                  <c:v>15.458237099500661</c:v>
                </c:pt>
                <c:pt idx="20">
                  <c:v>18.52797019284727</c:v>
                </c:pt>
                <c:pt idx="21">
                  <c:v>24.524692201372368</c:v>
                </c:pt>
                <c:pt idx="22">
                  <c:v>27.83879426505737</c:v>
                </c:pt>
                <c:pt idx="23">
                  <c:v>30.044035867923849</c:v>
                </c:pt>
                <c:pt idx="24">
                  <c:v>35.716258228722033</c:v>
                </c:pt>
                <c:pt idx="25">
                  <c:v>38.267170453363278</c:v>
                </c:pt>
                <c:pt idx="26">
                  <c:v>40.190330630717597</c:v>
                </c:pt>
                <c:pt idx="27">
                  <c:v>41.868093875051628</c:v>
                </c:pt>
                <c:pt idx="28">
                  <c:v>40.935318998512571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844-40DF-A62C-AE6CE9F54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1211136"/>
        <c:axId val="101225216"/>
      </c:barChart>
      <c:catAx>
        <c:axId val="10121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5216"/>
        <c:crosses val="autoZero"/>
        <c:auto val="1"/>
        <c:lblAlgn val="ctr"/>
        <c:lblOffset val="100"/>
        <c:noMultiLvlLbl val="0"/>
      </c:catAx>
      <c:valAx>
        <c:axId val="1012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1113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60-4D5E-82B6-A735D5B494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60-4D5E-82B6-A735D5B494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60-4D5E-82B6-A735D5B494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60-4D5E-82B6-A735D5B4947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60-4D5E-82B6-A735D5B4947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60-4D5E-82B6-A735D5B4947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60-4D5E-82B6-A735D5B494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1061.5976211704244</c:v>
                </c:pt>
                <c:pt idx="1">
                  <c:v>576.52646569558431</c:v>
                </c:pt>
                <c:pt idx="2" formatCode="_-* #,##0.00_-;\-* #,##0.00_-;_-* &quot;-&quot;??_-;_-@_-">
                  <c:v>53.271245167114436</c:v>
                </c:pt>
                <c:pt idx="3">
                  <c:v>929.64623058094946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5D60-4D5E-82B6-A735D5B4947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246.81923255397561</c:v>
                </c:pt>
                <c:pt idx="1">
                  <c:v>235.933033963681</c:v>
                </c:pt>
                <c:pt idx="2">
                  <c:v>261.84000988833236</c:v>
                </c:pt>
                <c:pt idx="3">
                  <c:v>236.46661941164194</c:v>
                </c:pt>
                <c:pt idx="4">
                  <c:v>331.85938181112658</c:v>
                </c:pt>
                <c:pt idx="5">
                  <c:v>391.0358505402873</c:v>
                </c:pt>
                <c:pt idx="6">
                  <c:v>407.05871227207803</c:v>
                </c:pt>
                <c:pt idx="7">
                  <c:v>591.15471223884242</c:v>
                </c:pt>
                <c:pt idx="8">
                  <c:v>497.1326864172579</c:v>
                </c:pt>
                <c:pt idx="9">
                  <c:v>712.60431409090074</c:v>
                </c:pt>
                <c:pt idx="10">
                  <c:v>728.51561082318301</c:v>
                </c:pt>
                <c:pt idx="11">
                  <c:v>773.13506051474712</c:v>
                </c:pt>
                <c:pt idx="12">
                  <c:v>722.12120397859235</c:v>
                </c:pt>
                <c:pt idx="13">
                  <c:v>669.11404553741875</c:v>
                </c:pt>
                <c:pt idx="14">
                  <c:v>660.32993282150539</c:v>
                </c:pt>
                <c:pt idx="15">
                  <c:v>651.48240676371154</c:v>
                </c:pt>
                <c:pt idx="16">
                  <c:v>696.87698839616553</c:v>
                </c:pt>
                <c:pt idx="17">
                  <c:v>727.74440906262316</c:v>
                </c:pt>
                <c:pt idx="18">
                  <c:v>826.16186126732566</c:v>
                </c:pt>
                <c:pt idx="19">
                  <c:v>985.70125603730014</c:v>
                </c:pt>
                <c:pt idx="20">
                  <c:v>1042.2433268963757</c:v>
                </c:pt>
                <c:pt idx="21">
                  <c:v>1091.8653157850958</c:v>
                </c:pt>
                <c:pt idx="22">
                  <c:v>884.668472329417</c:v>
                </c:pt>
                <c:pt idx="23">
                  <c:v>929.15840770384273</c:v>
                </c:pt>
                <c:pt idx="24">
                  <c:v>1076.3764668735093</c:v>
                </c:pt>
                <c:pt idx="25">
                  <c:v>1175.7250673554449</c:v>
                </c:pt>
                <c:pt idx="26">
                  <c:v>1093.9998381554208</c:v>
                </c:pt>
                <c:pt idx="27">
                  <c:v>1055.566562760022</c:v>
                </c:pt>
                <c:pt idx="28">
                  <c:v>1061.5976211704244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AC2-48F3-A47C-507C70C05CFD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197.43373143764785</c:v>
                </c:pt>
                <c:pt idx="1">
                  <c:v>201.46668762324722</c:v>
                </c:pt>
                <c:pt idx="2">
                  <c:v>234.68282927887691</c:v>
                </c:pt>
                <c:pt idx="3">
                  <c:v>269.00879178116185</c:v>
                </c:pt>
                <c:pt idx="4">
                  <c:v>279.34449754439044</c:v>
                </c:pt>
                <c:pt idx="5">
                  <c:v>323.18490307477555</c:v>
                </c:pt>
                <c:pt idx="6">
                  <c:v>347.35525822728971</c:v>
                </c:pt>
                <c:pt idx="7">
                  <c:v>403.0394549876882</c:v>
                </c:pt>
                <c:pt idx="8">
                  <c:v>416.00864646688802</c:v>
                </c:pt>
                <c:pt idx="9">
                  <c:v>391.78716283164306</c:v>
                </c:pt>
                <c:pt idx="10">
                  <c:v>386.32713790568499</c:v>
                </c:pt>
                <c:pt idx="11">
                  <c:v>380.03856084918039</c:v>
                </c:pt>
                <c:pt idx="12">
                  <c:v>406.90673998344926</c:v>
                </c:pt>
                <c:pt idx="13">
                  <c:v>443.48704472179901</c:v>
                </c:pt>
                <c:pt idx="14">
                  <c:v>455.21731692266434</c:v>
                </c:pt>
                <c:pt idx="15">
                  <c:v>455.74795333476862</c:v>
                </c:pt>
                <c:pt idx="16">
                  <c:v>428.88392099859738</c:v>
                </c:pt>
                <c:pt idx="17">
                  <c:v>440.22691186735022</c:v>
                </c:pt>
                <c:pt idx="18">
                  <c:v>500.17112007011974</c:v>
                </c:pt>
                <c:pt idx="19">
                  <c:v>477.015259337597</c:v>
                </c:pt>
                <c:pt idx="20">
                  <c:v>461.32910093356946</c:v>
                </c:pt>
                <c:pt idx="21">
                  <c:v>484.45240462755464</c:v>
                </c:pt>
                <c:pt idx="22">
                  <c:v>503.75278891085719</c:v>
                </c:pt>
                <c:pt idx="23">
                  <c:v>515.00049987695365</c:v>
                </c:pt>
                <c:pt idx="24">
                  <c:v>473.55163294436971</c:v>
                </c:pt>
                <c:pt idx="25">
                  <c:v>510.97402597182582</c:v>
                </c:pt>
                <c:pt idx="26">
                  <c:v>545.22559393068457</c:v>
                </c:pt>
                <c:pt idx="27">
                  <c:v>552.05469528742617</c:v>
                </c:pt>
                <c:pt idx="28">
                  <c:v>576.52646569558431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AC2-48F3-A47C-507C70C05CFD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8.7478963602410111</c:v>
                </c:pt>
                <c:pt idx="1">
                  <c:v>9.3152035165405795</c:v>
                </c:pt>
                <c:pt idx="2">
                  <c:v>10.140045953760897</c:v>
                </c:pt>
                <c:pt idx="3">
                  <c:v>10.181853569483394</c:v>
                </c:pt>
                <c:pt idx="4">
                  <c:v>10.570960014946372</c:v>
                </c:pt>
                <c:pt idx="5">
                  <c:v>11.528740453103822</c:v>
                </c:pt>
                <c:pt idx="6">
                  <c:v>19.668816090708777</c:v>
                </c:pt>
                <c:pt idx="7">
                  <c:v>20.960906835695514</c:v>
                </c:pt>
                <c:pt idx="8">
                  <c:v>20.888993640785571</c:v>
                </c:pt>
                <c:pt idx="9">
                  <c:v>21.259923913843018</c:v>
                </c:pt>
                <c:pt idx="10">
                  <c:v>21.750097806936672</c:v>
                </c:pt>
                <c:pt idx="11">
                  <c:v>24.83942425946266</c:v>
                </c:pt>
                <c:pt idx="12">
                  <c:v>23.256360727557833</c:v>
                </c:pt>
                <c:pt idx="13">
                  <c:v>25.694542003361253</c:v>
                </c:pt>
                <c:pt idx="14">
                  <c:v>30.004104841553996</c:v>
                </c:pt>
                <c:pt idx="15">
                  <c:v>27.75610611006438</c:v>
                </c:pt>
                <c:pt idx="16">
                  <c:v>31.936874591496753</c:v>
                </c:pt>
                <c:pt idx="17">
                  <c:v>34.939642929146274</c:v>
                </c:pt>
                <c:pt idx="18">
                  <c:v>31.56956436379804</c:v>
                </c:pt>
                <c:pt idx="19">
                  <c:v>30.2386751436227</c:v>
                </c:pt>
                <c:pt idx="20">
                  <c:v>32.340722363163636</c:v>
                </c:pt>
                <c:pt idx="21">
                  <c:v>34.13087931705968</c:v>
                </c:pt>
                <c:pt idx="22">
                  <c:v>34.585218154823153</c:v>
                </c:pt>
                <c:pt idx="23">
                  <c:v>36.157055389430965</c:v>
                </c:pt>
                <c:pt idx="24">
                  <c:v>40.325321589998111</c:v>
                </c:pt>
                <c:pt idx="25">
                  <c:v>44.61995219053135</c:v>
                </c:pt>
                <c:pt idx="26">
                  <c:v>47.1855047809361</c:v>
                </c:pt>
                <c:pt idx="27">
                  <c:v>51.20837711056501</c:v>
                </c:pt>
                <c:pt idx="28">
                  <c:v>53.271245167114429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AC2-48F3-A47C-507C70C05CFD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423.92526361394539</c:v>
                </c:pt>
                <c:pt idx="1">
                  <c:v>410.91473811651827</c:v>
                </c:pt>
                <c:pt idx="2">
                  <c:v>405.80110753447326</c:v>
                </c:pt>
                <c:pt idx="3">
                  <c:v>388.6926089123321</c:v>
                </c:pt>
                <c:pt idx="4">
                  <c:v>442.65745445977507</c:v>
                </c:pt>
                <c:pt idx="5">
                  <c:v>512.2149386271725</c:v>
                </c:pt>
                <c:pt idx="6">
                  <c:v>693.00623694078547</c:v>
                </c:pt>
                <c:pt idx="7">
                  <c:v>832.07012124624089</c:v>
                </c:pt>
                <c:pt idx="8">
                  <c:v>964.86074917832309</c:v>
                </c:pt>
                <c:pt idx="9">
                  <c:v>1164.7799052006712</c:v>
                </c:pt>
                <c:pt idx="10">
                  <c:v>908.74895465714189</c:v>
                </c:pt>
                <c:pt idx="11">
                  <c:v>736.39508514851525</c:v>
                </c:pt>
                <c:pt idx="12">
                  <c:v>821.90090907076205</c:v>
                </c:pt>
                <c:pt idx="13">
                  <c:v>829.66620479059623</c:v>
                </c:pt>
                <c:pt idx="14">
                  <c:v>954.71253243979595</c:v>
                </c:pt>
                <c:pt idx="15">
                  <c:v>1101.3122416601577</c:v>
                </c:pt>
                <c:pt idx="16">
                  <c:v>1142.3914795899395</c:v>
                </c:pt>
                <c:pt idx="17">
                  <c:v>1412.2033940479423</c:v>
                </c:pt>
                <c:pt idx="18">
                  <c:v>1506.5642624935322</c:v>
                </c:pt>
                <c:pt idx="19">
                  <c:v>1500.152836762122</c:v>
                </c:pt>
                <c:pt idx="20">
                  <c:v>1506.9681641970201</c:v>
                </c:pt>
                <c:pt idx="21">
                  <c:v>1527.5962256636901</c:v>
                </c:pt>
                <c:pt idx="22">
                  <c:v>1822.8964960755745</c:v>
                </c:pt>
                <c:pt idx="23">
                  <c:v>1877.1558612347994</c:v>
                </c:pt>
                <c:pt idx="24">
                  <c:v>1902.0310988835897</c:v>
                </c:pt>
                <c:pt idx="25">
                  <c:v>2165.4743053620718</c:v>
                </c:pt>
                <c:pt idx="26">
                  <c:v>1813.9493698289386</c:v>
                </c:pt>
                <c:pt idx="27">
                  <c:v>1803.0566248181499</c:v>
                </c:pt>
                <c:pt idx="28">
                  <c:v>929.64623058094946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AC2-48F3-A47C-507C70C05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4646400"/>
        <c:axId val="134656384"/>
      </c:barChart>
      <c:catAx>
        <c:axId val="13464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6384"/>
        <c:crosses val="autoZero"/>
        <c:auto val="1"/>
        <c:lblAlgn val="ctr"/>
        <c:lblOffset val="100"/>
        <c:noMultiLvlLbl val="0"/>
      </c:catAx>
      <c:valAx>
        <c:axId val="13465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4640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BC5-4B41-9745-941EFB8C0B89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BC5-4B41-9745-941EFB8C0B89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BC5-4B41-9745-941EFB8C0B89}"/>
              </c:ext>
            </c:extLst>
          </c:dPt>
          <c:dPt>
            <c:idx val="3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EBC5-4B41-9745-941EFB8C0B8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EBC5-4B41-9745-941EFB8C0B8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EBC5-4B41-9745-941EFB8C0B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1061.5976211704244</c:v>
                </c:pt>
                <c:pt idx="1">
                  <c:v>576.52646569558431</c:v>
                </c:pt>
                <c:pt idx="2" formatCode="_-* #,##0.00_-;\-* #,##0.00_-;_-* &quot;-&quot;??_-;_-@_-">
                  <c:v>53.271245167114429</c:v>
                </c:pt>
                <c:pt idx="3">
                  <c:v>929.64623058094946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EBC5-4B41-9745-941EFB8C0B8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453.00086035186445</c:v>
                </c:pt>
                <c:pt idx="1">
                  <c:v>446.71492510346877</c:v>
                </c:pt>
                <c:pt idx="2">
                  <c:v>506.66288512097015</c:v>
                </c:pt>
                <c:pt idx="3">
                  <c:v>515.65726476228724</c:v>
                </c:pt>
                <c:pt idx="4">
                  <c:v>621.7748393704635</c:v>
                </c:pt>
                <c:pt idx="5">
                  <c:v>725.74949406816677</c:v>
                </c:pt>
                <c:pt idx="6">
                  <c:v>774.08278659007647</c:v>
                </c:pt>
                <c:pt idx="7">
                  <c:v>1015.1550740622262</c:v>
                </c:pt>
                <c:pt idx="8">
                  <c:v>934.03032652493141</c:v>
                </c:pt>
                <c:pt idx="9">
                  <c:v>1125.651400836387</c:v>
                </c:pt>
                <c:pt idx="10">
                  <c:v>1136.5928465358047</c:v>
                </c:pt>
                <c:pt idx="11">
                  <c:v>1178.0130456233901</c:v>
                </c:pt>
                <c:pt idx="12">
                  <c:v>1152.2843046895996</c:v>
                </c:pt>
                <c:pt idx="13">
                  <c:v>1138.2956322625789</c:v>
                </c:pt>
                <c:pt idx="14">
                  <c:v>1145.5513545857236</c:v>
                </c:pt>
                <c:pt idx="15">
                  <c:v>1134.9864662085445</c:v>
                </c:pt>
                <c:pt idx="16">
                  <c:v>1157.6977839862595</c:v>
                </c:pt>
                <c:pt idx="17">
                  <c:v>1202.9109638591196</c:v>
                </c:pt>
                <c:pt idx="18">
                  <c:v>1357.9025457012433</c:v>
                </c:pt>
                <c:pt idx="19">
                  <c:v>1492.9551905185199</c:v>
                </c:pt>
                <c:pt idx="20">
                  <c:v>1535.9131501931088</c:v>
                </c:pt>
                <c:pt idx="21">
                  <c:v>1610.4485997297102</c:v>
                </c:pt>
                <c:pt idx="22">
                  <c:v>1423.0064793950974</c:v>
                </c:pt>
                <c:pt idx="23">
                  <c:v>1480.3159629702275</c:v>
                </c:pt>
                <c:pt idx="24">
                  <c:v>1590.2534214078771</c:v>
                </c:pt>
                <c:pt idx="25">
                  <c:v>1731.3190455178021</c:v>
                </c:pt>
                <c:pt idx="26">
                  <c:v>1686.4109368670413</c:v>
                </c:pt>
                <c:pt idx="27">
                  <c:v>1658.8296351580129</c:v>
                </c:pt>
                <c:pt idx="28">
                  <c:v>1691.3953320331232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4F-40B2-9EE5-C6EE241AAE7A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423.92526361394539</c:v>
                </c:pt>
                <c:pt idx="1">
                  <c:v>410.91473811651827</c:v>
                </c:pt>
                <c:pt idx="2">
                  <c:v>405.80110753447326</c:v>
                </c:pt>
                <c:pt idx="3">
                  <c:v>388.6926089123321</c:v>
                </c:pt>
                <c:pt idx="4">
                  <c:v>442.65745445977507</c:v>
                </c:pt>
                <c:pt idx="5">
                  <c:v>512.2149386271725</c:v>
                </c:pt>
                <c:pt idx="6">
                  <c:v>693.00623694078547</c:v>
                </c:pt>
                <c:pt idx="7">
                  <c:v>832.07012124624089</c:v>
                </c:pt>
                <c:pt idx="8">
                  <c:v>964.86074917832309</c:v>
                </c:pt>
                <c:pt idx="9">
                  <c:v>1164.7799052006712</c:v>
                </c:pt>
                <c:pt idx="10">
                  <c:v>908.74895465714189</c:v>
                </c:pt>
                <c:pt idx="11">
                  <c:v>736.39508514851525</c:v>
                </c:pt>
                <c:pt idx="12">
                  <c:v>821.90090907076205</c:v>
                </c:pt>
                <c:pt idx="13">
                  <c:v>829.66620479059623</c:v>
                </c:pt>
                <c:pt idx="14">
                  <c:v>954.71253243979595</c:v>
                </c:pt>
                <c:pt idx="15">
                  <c:v>1101.3122416601577</c:v>
                </c:pt>
                <c:pt idx="16">
                  <c:v>1142.3914795899395</c:v>
                </c:pt>
                <c:pt idx="17">
                  <c:v>1412.2033940479423</c:v>
                </c:pt>
                <c:pt idx="18">
                  <c:v>1506.5642624935322</c:v>
                </c:pt>
                <c:pt idx="19">
                  <c:v>1500.152836762122</c:v>
                </c:pt>
                <c:pt idx="20">
                  <c:v>1506.9681641970201</c:v>
                </c:pt>
                <c:pt idx="21">
                  <c:v>1527.5962256636901</c:v>
                </c:pt>
                <c:pt idx="22">
                  <c:v>1822.8964960755745</c:v>
                </c:pt>
                <c:pt idx="23">
                  <c:v>1877.1558612347994</c:v>
                </c:pt>
                <c:pt idx="24">
                  <c:v>1902.0310988835897</c:v>
                </c:pt>
                <c:pt idx="25">
                  <c:v>2165.4743053620718</c:v>
                </c:pt>
                <c:pt idx="26">
                  <c:v>1813.9493698289386</c:v>
                </c:pt>
                <c:pt idx="27">
                  <c:v>1803.0566248181499</c:v>
                </c:pt>
                <c:pt idx="28">
                  <c:v>929.64623058094946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A4F-40B2-9EE5-C6EE241AA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719744"/>
        <c:axId val="134737920"/>
      </c:barChart>
      <c:catAx>
        <c:axId val="1347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7920"/>
        <c:crosses val="autoZero"/>
        <c:auto val="1"/>
        <c:lblAlgn val="ctr"/>
        <c:lblOffset val="100"/>
        <c:noMultiLvlLbl val="0"/>
      </c:catAx>
      <c:valAx>
        <c:axId val="1347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974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238124</xdr:rowOff>
    </xdr:from>
    <xdr:to>
      <xdr:col>16</xdr:col>
      <xdr:colOff>333375</xdr:colOff>
      <xdr:row>16</xdr:row>
      <xdr:rowOff>133349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666750</xdr:colOff>
      <xdr:row>17</xdr:row>
      <xdr:rowOff>47626</xdr:rowOff>
    </xdr:from>
    <xdr:to>
      <xdr:col>16</xdr:col>
      <xdr:colOff>352425</xdr:colOff>
      <xdr:row>32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66</xdr:row>
      <xdr:rowOff>1586</xdr:rowOff>
    </xdr:from>
    <xdr:to>
      <xdr:col>7</xdr:col>
      <xdr:colOff>492125</xdr:colOff>
      <xdr:row>86</xdr:row>
      <xdr:rowOff>158750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9071</xdr:colOff>
      <xdr:row>66</xdr:row>
      <xdr:rowOff>68035</xdr:rowOff>
    </xdr:from>
    <xdr:to>
      <xdr:col>19</xdr:col>
      <xdr:colOff>240847</xdr:colOff>
      <xdr:row>86</xdr:row>
      <xdr:rowOff>161699</xdr:rowOff>
    </xdr:to>
    <xdr:grpSp>
      <xdr:nvGrpSpPr>
        <xdr:cNvPr id="8" name="7 Grupo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GrpSpPr/>
      </xdr:nvGrpSpPr>
      <xdr:grpSpPr>
        <a:xfrm>
          <a:off x="8309428" y="12641035"/>
          <a:ext cx="8613776" cy="3903664"/>
          <a:chOff x="17793607" y="12382500"/>
          <a:chExt cx="8613776" cy="3903664"/>
        </a:xfrm>
      </xdr:grpSpPr>
      <xdr:graphicFrame macro="">
        <xdr:nvGraphicFramePr>
          <xdr:cNvPr id="5" name="Gráfico 4">
            <a:extLst>
              <a:ext uri="{FF2B5EF4-FFF2-40B4-BE49-F238E27FC236}">
                <a16:creationId xmlns:a16="http://schemas.microsoft.com/office/drawing/2014/main" xmlns="" id="{00000000-0008-0000-0D00-000005000000}"/>
              </a:ext>
            </a:extLst>
          </xdr:cNvPr>
          <xdr:cNvGraphicFramePr>
            <a:graphicFrameLocks/>
          </xdr:cNvGraphicFramePr>
        </xdr:nvGraphicFramePr>
        <xdr:xfrm>
          <a:off x="17793607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00000000-0008-0000-0D00-000006000000}"/>
              </a:ext>
            </a:extLst>
          </xdr:cNvPr>
          <xdr:cNvGraphicFramePr>
            <a:graphicFrameLocks/>
          </xdr:cNvGraphicFramePr>
        </xdr:nvGraphicFramePr>
        <xdr:xfrm>
          <a:off x="24175357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2</xdr:col>
      <xdr:colOff>0</xdr:colOff>
      <xdr:row>101</xdr:row>
      <xdr:rowOff>163286</xdr:rowOff>
    </xdr:from>
    <xdr:to>
      <xdr:col>12</xdr:col>
      <xdr:colOff>571500</xdr:colOff>
      <xdr:row>126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D491FF6D-0ACA-473F-BD47-CE1916FDB28D}"/>
            </a:ext>
          </a:extLst>
        </xdr:cNvPr>
        <xdr:cNvGrpSpPr/>
      </xdr:nvGrpSpPr>
      <xdr:grpSpPr>
        <a:xfrm>
          <a:off x="9184821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2" name="Gráfico 1">
            <a:extLst>
              <a:ext uri="{FF2B5EF4-FFF2-40B4-BE49-F238E27FC236}">
                <a16:creationId xmlns:a16="http://schemas.microsoft.com/office/drawing/2014/main" xmlns="" id="{00000000-0008-0000-0F00-000002000000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Gráfico 2">
            <a:extLst>
              <a:ext uri="{FF2B5EF4-FFF2-40B4-BE49-F238E27FC236}">
                <a16:creationId xmlns:a16="http://schemas.microsoft.com/office/drawing/2014/main" xmlns="" id="{00000000-0008-0000-0F00-000003000000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8BF4261E-F2A8-46C4-8A88-747E9D29DCBA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8BF4261E-F2A8-46C4-8A88-747E9D29DCBA}" id="{460090F5-C7EC-4C95-AC8F-E644AB1E870C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C24" sqref="C24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916</v>
      </c>
    </row>
    <row r="5" spans="2:14" x14ac:dyDescent="0.25">
      <c r="B5" s="47" t="s">
        <v>775</v>
      </c>
      <c r="C5" s="48" t="s">
        <v>917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918</v>
      </c>
    </row>
    <row r="10" spans="2:14" ht="15.75" thickBot="1" x14ac:dyDescent="0.3">
      <c r="B10" s="49" t="s">
        <v>779</v>
      </c>
      <c r="C10" s="78" t="s">
        <v>919</v>
      </c>
    </row>
    <row r="13" spans="2:14" ht="13.9" x14ac:dyDescent="0.3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40" sqref="C40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920</v>
      </c>
    </row>
    <row r="3" spans="2:3" x14ac:dyDescent="0.25">
      <c r="B3" s="62" t="s">
        <v>785</v>
      </c>
      <c r="C3" s="56" t="s">
        <v>921</v>
      </c>
    </row>
    <row r="4" spans="2:3" ht="13.5" thickBot="1" x14ac:dyDescent="0.3">
      <c r="B4" s="63" t="s">
        <v>786</v>
      </c>
      <c r="C4" s="64" t="s">
        <v>922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5" t="s">
        <v>232</v>
      </c>
      <c r="D2" s="145"/>
      <c r="E2" s="145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zoomScale="70" zoomScaleNormal="70" workbookViewId="0">
      <selection activeCell="C26" sqref="C2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524.74510692518379</v>
      </c>
      <c r="D4" s="28">
        <f t="shared" si="0"/>
        <v>500.58512092131315</v>
      </c>
      <c r="E4" s="28">
        <f t="shared" si="0"/>
        <v>540.96210194836067</v>
      </c>
      <c r="F4" s="28">
        <f t="shared" si="0"/>
        <v>552.15293564262856</v>
      </c>
      <c r="G4" s="28">
        <f t="shared" si="0"/>
        <v>657.92149219538749</v>
      </c>
      <c r="H4" s="28">
        <f t="shared" si="0"/>
        <v>758.05641184217052</v>
      </c>
      <c r="I4" s="28">
        <f t="shared" si="0"/>
        <v>811.11415383315864</v>
      </c>
      <c r="J4" s="28">
        <f t="shared" si="0"/>
        <v>1033.9521921655098</v>
      </c>
      <c r="K4" s="28">
        <f t="shared" si="0"/>
        <v>1099.2313190710659</v>
      </c>
      <c r="L4" s="28">
        <f t="shared" si="0"/>
        <v>2132.3074403389419</v>
      </c>
      <c r="M4" s="28">
        <f t="shared" si="0"/>
        <v>2171.5021746257762</v>
      </c>
      <c r="N4" s="28">
        <f t="shared" si="0"/>
        <v>1920.6453471083016</v>
      </c>
      <c r="O4" s="28">
        <f t="shared" si="0"/>
        <v>1754.3391720673387</v>
      </c>
      <c r="P4" s="28">
        <f t="shared" si="0"/>
        <v>1545.3922116497122</v>
      </c>
      <c r="Q4" s="28">
        <f t="shared" si="0"/>
        <v>1536.895754675139</v>
      </c>
      <c r="R4" s="28">
        <f t="shared" si="0"/>
        <v>1518.0245325006972</v>
      </c>
      <c r="S4" s="28">
        <f t="shared" si="0"/>
        <v>1928.9564076142235</v>
      </c>
      <c r="T4" s="28">
        <f t="shared" si="0"/>
        <v>2233.6431808264742</v>
      </c>
      <c r="U4" s="28">
        <f t="shared" si="0"/>
        <v>2378.5580842858271</v>
      </c>
      <c r="V4" s="28">
        <f t="shared" si="0"/>
        <v>2545.9720295181523</v>
      </c>
      <c r="W4" s="28">
        <f t="shared" si="0"/>
        <v>2593.486178013572</v>
      </c>
      <c r="X4" s="28">
        <f t="shared" si="0"/>
        <v>2642.2098379509389</v>
      </c>
      <c r="Y4" s="28">
        <f t="shared" si="0"/>
        <v>2248.4442623333093</v>
      </c>
      <c r="Z4" s="28">
        <f t="shared" si="0"/>
        <v>2226.653077744968</v>
      </c>
      <c r="AA4" s="28">
        <f t="shared" si="0"/>
        <v>2353.6754048207681</v>
      </c>
      <c r="AB4" s="28">
        <f t="shared" si="0"/>
        <v>2588.4082469357108</v>
      </c>
      <c r="AC4" s="28">
        <f t="shared" si="0"/>
        <v>2096.5595094528662</v>
      </c>
      <c r="AD4" s="28">
        <f t="shared" si="0"/>
        <v>1616.4319877856722</v>
      </c>
      <c r="AE4" s="28">
        <f t="shared" si="0"/>
        <v>1636.0866133607294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522.54071713851522</v>
      </c>
      <c r="D5" s="28">
        <f t="shared" ref="D5:AE5" si="2">+D7+D67+D102</f>
        <v>498.34538979073795</v>
      </c>
      <c r="E5" s="28">
        <f t="shared" si="2"/>
        <v>538.63665153508373</v>
      </c>
      <c r="F5" s="28">
        <f t="shared" si="2"/>
        <v>549.80461586615615</v>
      </c>
      <c r="G5" s="28">
        <f t="shared" si="2"/>
        <v>655.50559617949398</v>
      </c>
      <c r="H5" s="28">
        <f t="shared" si="2"/>
        <v>755.5867352906821</v>
      </c>
      <c r="I5" s="28">
        <f t="shared" si="2"/>
        <v>808.49638357104129</v>
      </c>
      <c r="J5" s="28">
        <f t="shared" si="2"/>
        <v>1031.4493830668648</v>
      </c>
      <c r="K5" s="28">
        <f t="shared" si="2"/>
        <v>1096.6794484352899</v>
      </c>
      <c r="L5" s="28">
        <f t="shared" si="2"/>
        <v>2129.7610067159767</v>
      </c>
      <c r="M5" s="28">
        <f t="shared" si="2"/>
        <v>2168.8136848021841</v>
      </c>
      <c r="N5" s="28">
        <f t="shared" si="2"/>
        <v>1917.864879409882</v>
      </c>
      <c r="O5" s="28">
        <f t="shared" si="2"/>
        <v>1751.426320549602</v>
      </c>
      <c r="P5" s="28">
        <f t="shared" si="2"/>
        <v>1543.3658651611995</v>
      </c>
      <c r="Q5" s="28">
        <f t="shared" si="2"/>
        <v>1534.7901945111801</v>
      </c>
      <c r="R5" s="28">
        <f t="shared" si="2"/>
        <v>1516.139747204051</v>
      </c>
      <c r="S5" s="28">
        <f t="shared" si="2"/>
        <v>1927.0370207033807</v>
      </c>
      <c r="T5" s="28">
        <f t="shared" si="2"/>
        <v>2231.6827555610021</v>
      </c>
      <c r="U5" s="28">
        <f t="shared" si="2"/>
        <v>2376.4595757921634</v>
      </c>
      <c r="V5" s="28">
        <f t="shared" si="2"/>
        <v>2543.9022557027529</v>
      </c>
      <c r="W5" s="28">
        <f t="shared" si="2"/>
        <v>2591.1458609379565</v>
      </c>
      <c r="X5" s="28">
        <f t="shared" si="2"/>
        <v>2639.5876830479447</v>
      </c>
      <c r="Y5" s="28">
        <f t="shared" si="2"/>
        <v>2245.7616829445219</v>
      </c>
      <c r="Z5" s="28">
        <f t="shared" si="2"/>
        <v>2223.9043683479917</v>
      </c>
      <c r="AA5" s="28">
        <f t="shared" si="2"/>
        <v>2351.0678899081299</v>
      </c>
      <c r="AB5" s="28">
        <f t="shared" si="2"/>
        <v>2585.5572069641053</v>
      </c>
      <c r="AC5" s="28">
        <f t="shared" si="2"/>
        <v>2093.7622360910682</v>
      </c>
      <c r="AD5" s="28">
        <f t="shared" si="2"/>
        <v>1613.572459227134</v>
      </c>
      <c r="AE5" s="28">
        <f t="shared" si="2"/>
        <v>1633.0954622020495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522.54071713851522</v>
      </c>
      <c r="D7" s="21">
        <f t="shared" si="3"/>
        <v>498.34538979073795</v>
      </c>
      <c r="E7" s="21">
        <f t="shared" si="3"/>
        <v>538.63665153508373</v>
      </c>
      <c r="F7" s="21">
        <f t="shared" si="3"/>
        <v>549.80461586615615</v>
      </c>
      <c r="G7" s="21">
        <f t="shared" si="3"/>
        <v>655.50559617949398</v>
      </c>
      <c r="H7" s="21">
        <f t="shared" si="3"/>
        <v>755.5867352906821</v>
      </c>
      <c r="I7" s="21">
        <f t="shared" si="3"/>
        <v>808.49638357104129</v>
      </c>
      <c r="J7" s="21">
        <f t="shared" si="3"/>
        <v>1031.4493830668648</v>
      </c>
      <c r="K7" s="21">
        <f t="shared" si="3"/>
        <v>1096.6794484352899</v>
      </c>
      <c r="L7" s="21">
        <f t="shared" si="3"/>
        <v>2129.7610067159767</v>
      </c>
      <c r="M7" s="21">
        <f t="shared" si="3"/>
        <v>2168.8136848021841</v>
      </c>
      <c r="N7" s="21">
        <f t="shared" si="3"/>
        <v>1917.864879409882</v>
      </c>
      <c r="O7" s="21">
        <f t="shared" si="3"/>
        <v>1751.426320549602</v>
      </c>
      <c r="P7" s="21">
        <f t="shared" si="3"/>
        <v>1543.3658651611995</v>
      </c>
      <c r="Q7" s="21">
        <f t="shared" si="3"/>
        <v>1534.7901945111801</v>
      </c>
      <c r="R7" s="21">
        <f t="shared" si="3"/>
        <v>1516.139747204051</v>
      </c>
      <c r="S7" s="21">
        <f t="shared" si="3"/>
        <v>1927.0370207033807</v>
      </c>
      <c r="T7" s="21">
        <f t="shared" si="3"/>
        <v>2231.6827555610021</v>
      </c>
      <c r="U7" s="21">
        <f t="shared" si="3"/>
        <v>2376.4595757921634</v>
      </c>
      <c r="V7" s="21">
        <f t="shared" si="3"/>
        <v>2543.9022557027529</v>
      </c>
      <c r="W7" s="21">
        <f t="shared" si="3"/>
        <v>2591.1458609379565</v>
      </c>
      <c r="X7" s="21">
        <f t="shared" si="3"/>
        <v>2639.5876830479447</v>
      </c>
      <c r="Y7" s="21">
        <f t="shared" si="3"/>
        <v>2245.7616829445219</v>
      </c>
      <c r="Z7" s="21">
        <f t="shared" si="3"/>
        <v>2223.9043683479917</v>
      </c>
      <c r="AA7" s="21">
        <f t="shared" si="3"/>
        <v>2351.0678899081299</v>
      </c>
      <c r="AB7" s="21">
        <f t="shared" si="3"/>
        <v>2585.5572069641053</v>
      </c>
      <c r="AC7" s="21">
        <f t="shared" si="3"/>
        <v>2093.7622360910682</v>
      </c>
      <c r="AD7" s="21">
        <f t="shared" si="3"/>
        <v>1613.572459227134</v>
      </c>
      <c r="AE7" s="21">
        <f t="shared" si="3"/>
        <v>1633.0954622020495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91.080563121570023</v>
      </c>
      <c r="D8" s="21">
        <f t="shared" si="4"/>
        <v>75.22598547402032</v>
      </c>
      <c r="E8" s="21">
        <f t="shared" si="4"/>
        <v>57.193112533208172</v>
      </c>
      <c r="F8" s="21">
        <f t="shared" si="4"/>
        <v>59.203654045711616</v>
      </c>
      <c r="G8" s="21">
        <f t="shared" si="4"/>
        <v>60.823269852819799</v>
      </c>
      <c r="H8" s="21">
        <f t="shared" si="4"/>
        <v>58.741062022025851</v>
      </c>
      <c r="I8" s="21">
        <f t="shared" si="4"/>
        <v>72.481782205281647</v>
      </c>
      <c r="J8" s="21">
        <f t="shared" si="4"/>
        <v>52.832475642223997</v>
      </c>
      <c r="K8" s="21">
        <f t="shared" si="4"/>
        <v>198.44197885813412</v>
      </c>
      <c r="L8" s="21">
        <f t="shared" si="4"/>
        <v>1041.3934615415963</v>
      </c>
      <c r="M8" s="21">
        <f t="shared" si="4"/>
        <v>1070.0838352266014</v>
      </c>
      <c r="N8" s="21">
        <f t="shared" si="4"/>
        <v>780.54200431930622</v>
      </c>
      <c r="O8" s="21">
        <f t="shared" si="4"/>
        <v>639.60328809800717</v>
      </c>
      <c r="P8" s="21">
        <f t="shared" si="4"/>
        <v>449.71528606684768</v>
      </c>
      <c r="Q8" s="21">
        <f t="shared" si="4"/>
        <v>437.96603343379053</v>
      </c>
      <c r="R8" s="21">
        <f t="shared" si="4"/>
        <v>425.94718787210536</v>
      </c>
      <c r="S8" s="21">
        <f t="shared" si="4"/>
        <v>818.06157636534374</v>
      </c>
      <c r="T8" s="21">
        <f t="shared" si="4"/>
        <v>1081.3231023515875</v>
      </c>
      <c r="U8" s="21">
        <f t="shared" si="4"/>
        <v>1069.2663496306266</v>
      </c>
      <c r="V8" s="21">
        <f t="shared" si="4"/>
        <v>1100.7935572045169</v>
      </c>
      <c r="W8" s="21">
        <f t="shared" si="4"/>
        <v>1107.5080048035245</v>
      </c>
      <c r="X8" s="21">
        <f t="shared" si="4"/>
        <v>1083.4602979780473</v>
      </c>
      <c r="Y8" s="21">
        <f t="shared" si="4"/>
        <v>876.92329349829947</v>
      </c>
      <c r="Z8" s="21">
        <f t="shared" si="4"/>
        <v>799.80691083212071</v>
      </c>
      <c r="AA8" s="21">
        <f t="shared" si="4"/>
        <v>820.74726450245601</v>
      </c>
      <c r="AB8" s="21">
        <f t="shared" si="4"/>
        <v>918.52239051211586</v>
      </c>
      <c r="AC8" s="21">
        <f t="shared" si="4"/>
        <v>477.30000000284667</v>
      </c>
      <c r="AD8" s="21">
        <f t="shared" si="4"/>
        <v>28.706428476433061</v>
      </c>
      <c r="AE8" s="21">
        <f t="shared" si="4"/>
        <v>17.615671701955915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91.080563121570023</v>
      </c>
      <c r="D9" s="21">
        <f t="shared" ref="D9:AE9" si="6">+D10+D11+D12</f>
        <v>75.22598547402032</v>
      </c>
      <c r="E9" s="21">
        <f t="shared" si="6"/>
        <v>57.193112533208172</v>
      </c>
      <c r="F9" s="21">
        <f t="shared" si="6"/>
        <v>59.203654045711616</v>
      </c>
      <c r="G9" s="21">
        <f t="shared" si="6"/>
        <v>60.823269852819799</v>
      </c>
      <c r="H9" s="21">
        <f t="shared" si="6"/>
        <v>58.741062022025851</v>
      </c>
      <c r="I9" s="21">
        <f t="shared" si="6"/>
        <v>72.481782205281647</v>
      </c>
      <c r="J9" s="21">
        <f t="shared" si="6"/>
        <v>52.832475642223997</v>
      </c>
      <c r="K9" s="21">
        <f t="shared" si="6"/>
        <v>198.44197885813412</v>
      </c>
      <c r="L9" s="21">
        <f t="shared" si="6"/>
        <v>1041.3934615415963</v>
      </c>
      <c r="M9" s="21">
        <f t="shared" si="6"/>
        <v>1070.0838352266014</v>
      </c>
      <c r="N9" s="21">
        <f t="shared" si="6"/>
        <v>780.54200431930622</v>
      </c>
      <c r="O9" s="21">
        <f t="shared" si="6"/>
        <v>639.60328809800717</v>
      </c>
      <c r="P9" s="21">
        <f t="shared" si="6"/>
        <v>449.71528606684768</v>
      </c>
      <c r="Q9" s="21">
        <f t="shared" si="6"/>
        <v>437.96603343379053</v>
      </c>
      <c r="R9" s="21">
        <f t="shared" si="6"/>
        <v>425.94718787210536</v>
      </c>
      <c r="S9" s="21">
        <f t="shared" si="6"/>
        <v>818.06157636534374</v>
      </c>
      <c r="T9" s="21">
        <f t="shared" si="6"/>
        <v>1081.3231023515875</v>
      </c>
      <c r="U9" s="21">
        <f t="shared" si="6"/>
        <v>1069.2663496306266</v>
      </c>
      <c r="V9" s="21">
        <f t="shared" si="6"/>
        <v>1100.7935572045169</v>
      </c>
      <c r="W9" s="21">
        <f t="shared" si="6"/>
        <v>1107.5080048035245</v>
      </c>
      <c r="X9" s="21">
        <f t="shared" si="6"/>
        <v>1083.4602979780473</v>
      </c>
      <c r="Y9" s="21">
        <f t="shared" si="6"/>
        <v>876.92329349829947</v>
      </c>
      <c r="Z9" s="21">
        <f t="shared" si="6"/>
        <v>799.80691083212071</v>
      </c>
      <c r="AA9" s="21">
        <f t="shared" si="6"/>
        <v>820.74726450245601</v>
      </c>
      <c r="AB9" s="21">
        <f t="shared" si="6"/>
        <v>918.52239051211586</v>
      </c>
      <c r="AC9" s="21">
        <f t="shared" si="6"/>
        <v>477.30000000284667</v>
      </c>
      <c r="AD9" s="21">
        <f t="shared" si="6"/>
        <v>28.706428476433061</v>
      </c>
      <c r="AE9" s="21">
        <f t="shared" si="6"/>
        <v>17.615671701955915</v>
      </c>
    </row>
    <row r="10" spans="1:31" x14ac:dyDescent="0.2">
      <c r="A10" s="13" t="s">
        <v>29</v>
      </c>
      <c r="B10" s="4" t="s">
        <v>30</v>
      </c>
      <c r="C10" s="27">
        <v>91.080563121570023</v>
      </c>
      <c r="D10" s="27">
        <v>75.22598547402032</v>
      </c>
      <c r="E10" s="27">
        <v>57.193112533208172</v>
      </c>
      <c r="F10" s="27">
        <v>59.203654045711616</v>
      </c>
      <c r="G10" s="27">
        <v>60.823269852819799</v>
      </c>
      <c r="H10" s="27">
        <v>58.741062022025851</v>
      </c>
      <c r="I10" s="27">
        <v>72.481782205281647</v>
      </c>
      <c r="J10" s="27">
        <v>52.832475642223997</v>
      </c>
      <c r="K10" s="27">
        <v>198.44197885813412</v>
      </c>
      <c r="L10" s="27">
        <v>1041.3934615415963</v>
      </c>
      <c r="M10" s="27">
        <v>1070.0838352266014</v>
      </c>
      <c r="N10" s="27">
        <v>780.54200431930622</v>
      </c>
      <c r="O10" s="27">
        <v>639.60328809800717</v>
      </c>
      <c r="P10" s="27">
        <v>449.71528606684768</v>
      </c>
      <c r="Q10" s="27">
        <v>437.96603343379053</v>
      </c>
      <c r="R10" s="27">
        <v>425.94718787210536</v>
      </c>
      <c r="S10" s="27">
        <v>818.06157636534374</v>
      </c>
      <c r="T10" s="27">
        <v>1081.3231023515875</v>
      </c>
      <c r="U10" s="27">
        <v>1069.2663496306266</v>
      </c>
      <c r="V10" s="27">
        <v>1100.7935572045169</v>
      </c>
      <c r="W10" s="27">
        <v>1107.5080048035245</v>
      </c>
      <c r="X10" s="27">
        <v>1083.4602979780473</v>
      </c>
      <c r="Y10" s="27">
        <v>876.92329349829947</v>
      </c>
      <c r="Z10" s="27">
        <v>799.80691083212071</v>
      </c>
      <c r="AA10" s="27">
        <v>820.74726450245601</v>
      </c>
      <c r="AB10" s="27">
        <v>918.52239051211586</v>
      </c>
      <c r="AC10" s="27">
        <v>477.30000000284667</v>
      </c>
      <c r="AD10" s="27">
        <v>28.706428476433061</v>
      </c>
      <c r="AE10" s="27">
        <v>17.615671701955915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169.30592149403125</v>
      </c>
      <c r="D17" s="21">
        <f t="shared" ref="D17:AE17" si="10">+D18+D19+D20+D21+D22+D23+D24+D25+D26+D27+D28+D29+D30</f>
        <v>139.4341537181698</v>
      </c>
      <c r="E17" s="21">
        <f t="shared" si="10"/>
        <v>157.17661964516117</v>
      </c>
      <c r="F17" s="21">
        <f t="shared" si="10"/>
        <v>156.73540096142517</v>
      </c>
      <c r="G17" s="21">
        <f t="shared" si="10"/>
        <v>238.01101548517883</v>
      </c>
      <c r="H17" s="21">
        <f t="shared" si="10"/>
        <v>312.72040044874439</v>
      </c>
      <c r="I17" s="21">
        <f t="shared" si="10"/>
        <v>326.49892377561741</v>
      </c>
      <c r="J17" s="21">
        <f t="shared" si="10"/>
        <v>487.30352883150681</v>
      </c>
      <c r="K17" s="21">
        <f t="shared" si="10"/>
        <v>445.15400451465672</v>
      </c>
      <c r="L17" s="21">
        <f t="shared" si="10"/>
        <v>646.46084985088669</v>
      </c>
      <c r="M17" s="21">
        <f t="shared" si="10"/>
        <v>657.68951575393737</v>
      </c>
      <c r="N17" s="21">
        <f t="shared" si="10"/>
        <v>711.55428058021153</v>
      </c>
      <c r="O17" s="21">
        <f t="shared" si="10"/>
        <v>650.77347263873742</v>
      </c>
      <c r="P17" s="21">
        <f t="shared" si="10"/>
        <v>587.6198340899532</v>
      </c>
      <c r="Q17" s="21">
        <f t="shared" si="10"/>
        <v>544.09666265832084</v>
      </c>
      <c r="R17" s="21">
        <f t="shared" si="10"/>
        <v>565.45898917374757</v>
      </c>
      <c r="S17" s="21">
        <f t="shared" si="10"/>
        <v>614.14011648501184</v>
      </c>
      <c r="T17" s="21">
        <f t="shared" si="10"/>
        <v>629.35404782412297</v>
      </c>
      <c r="U17" s="21">
        <f t="shared" si="10"/>
        <v>715.80469944512242</v>
      </c>
      <c r="V17" s="21">
        <f t="shared" si="10"/>
        <v>872.25029443605342</v>
      </c>
      <c r="W17" s="21">
        <f t="shared" si="10"/>
        <v>889.69426380745767</v>
      </c>
      <c r="X17" s="21">
        <f t="shared" si="10"/>
        <v>919.16296583067822</v>
      </c>
      <c r="Y17" s="21">
        <f t="shared" si="10"/>
        <v>725.2051520884072</v>
      </c>
      <c r="Z17" s="21">
        <f t="shared" si="10"/>
        <v>796.43588041757323</v>
      </c>
      <c r="AA17" s="21">
        <f t="shared" si="10"/>
        <v>958.73123319798117</v>
      </c>
      <c r="AB17" s="21">
        <f t="shared" si="10"/>
        <v>1048.6139721648183</v>
      </c>
      <c r="AC17" s="21">
        <f t="shared" si="10"/>
        <v>969.41307899866138</v>
      </c>
      <c r="AD17" s="21">
        <f t="shared" si="10"/>
        <v>916.75952132822658</v>
      </c>
      <c r="AE17" s="21">
        <f t="shared" si="10"/>
        <v>952.51680855658606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9.0842007472131511E-5</v>
      </c>
      <c r="AD23" s="27">
        <v>0</v>
      </c>
      <c r="AE23" s="27">
        <v>6.3781011226795659E-3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112.62972674006434</v>
      </c>
      <c r="D26" s="27">
        <v>84.495630508728567</v>
      </c>
      <c r="E26" s="27">
        <v>80.813065359907483</v>
      </c>
      <c r="F26" s="27">
        <v>75.371553539365607</v>
      </c>
      <c r="G26" s="27">
        <v>154.58167200197104</v>
      </c>
      <c r="H26" s="27">
        <v>216.05134676945445</v>
      </c>
      <c r="I26" s="27">
        <v>226.62308370694481</v>
      </c>
      <c r="J26" s="27">
        <v>279.74027544147322</v>
      </c>
      <c r="K26" s="27">
        <v>304.53374993272848</v>
      </c>
      <c r="L26" s="27">
        <v>543.30286043544766</v>
      </c>
      <c r="M26" s="27">
        <v>574.61196182846163</v>
      </c>
      <c r="N26" s="27">
        <v>614.89235728803624</v>
      </c>
      <c r="O26" s="27">
        <v>571.88795322602641</v>
      </c>
      <c r="P26" s="27">
        <v>497.24875125011334</v>
      </c>
      <c r="Q26" s="27">
        <v>480.10982585031064</v>
      </c>
      <c r="R26" s="27">
        <v>513.71407369654025</v>
      </c>
      <c r="S26" s="27">
        <v>556.49221661036108</v>
      </c>
      <c r="T26" s="27">
        <v>552.9225197058621</v>
      </c>
      <c r="U26" s="27">
        <v>625.19626500291372</v>
      </c>
      <c r="V26" s="27">
        <v>801.56167748103587</v>
      </c>
      <c r="W26" s="27">
        <v>842.37652296191095</v>
      </c>
      <c r="X26" s="27">
        <v>841.6524742876901</v>
      </c>
      <c r="Y26" s="27">
        <v>625.90568341122469</v>
      </c>
      <c r="Z26" s="27">
        <v>714.34762438435928</v>
      </c>
      <c r="AA26" s="27">
        <v>884.06435868541814</v>
      </c>
      <c r="AB26" s="27">
        <v>943.33565666864922</v>
      </c>
      <c r="AC26" s="27">
        <v>891.62580046573635</v>
      </c>
      <c r="AD26" s="27">
        <v>833.27222992253178</v>
      </c>
      <c r="AE26" s="27">
        <v>887.8293229231972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56.676194753966904</v>
      </c>
      <c r="D30" s="27">
        <v>54.938523209441215</v>
      </c>
      <c r="E30" s="27">
        <v>76.363554285253684</v>
      </c>
      <c r="F30" s="27">
        <v>81.363847422059564</v>
      </c>
      <c r="G30" s="27">
        <v>83.429343483207788</v>
      </c>
      <c r="H30" s="27">
        <v>96.669053679289931</v>
      </c>
      <c r="I30" s="27">
        <v>99.875840068672574</v>
      </c>
      <c r="J30" s="27">
        <v>207.56325339003357</v>
      </c>
      <c r="K30" s="27">
        <v>140.62025458192824</v>
      </c>
      <c r="L30" s="27">
        <v>103.15798941543898</v>
      </c>
      <c r="M30" s="27">
        <v>83.07755392547574</v>
      </c>
      <c r="N30" s="27">
        <v>96.66192329217526</v>
      </c>
      <c r="O30" s="27">
        <v>78.885519412711005</v>
      </c>
      <c r="P30" s="27">
        <v>90.371082839839801</v>
      </c>
      <c r="Q30" s="27">
        <v>63.986836808010189</v>
      </c>
      <c r="R30" s="27">
        <v>51.744915477207371</v>
      </c>
      <c r="S30" s="27">
        <v>57.647899874650804</v>
      </c>
      <c r="T30" s="27">
        <v>76.431528118260886</v>
      </c>
      <c r="U30" s="27">
        <v>90.608434442208704</v>
      </c>
      <c r="V30" s="27">
        <v>70.688616955017537</v>
      </c>
      <c r="W30" s="27">
        <v>47.317740845546751</v>
      </c>
      <c r="X30" s="27">
        <v>77.510491542988078</v>
      </c>
      <c r="Y30" s="27">
        <v>99.299468677182503</v>
      </c>
      <c r="Z30" s="27">
        <v>82.088256033213966</v>
      </c>
      <c r="AA30" s="27">
        <v>74.666874512563027</v>
      </c>
      <c r="AB30" s="27">
        <v>105.27831549616913</v>
      </c>
      <c r="AC30" s="27">
        <v>77.787187690917591</v>
      </c>
      <c r="AD30" s="27">
        <v>83.487291405694819</v>
      </c>
      <c r="AE30" s="27">
        <v>64.681107532266211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192.45995666244659</v>
      </c>
      <c r="D31" s="21">
        <f t="shared" si="11"/>
        <v>196.26496621059172</v>
      </c>
      <c r="E31" s="21">
        <f t="shared" si="11"/>
        <v>228.81574575328966</v>
      </c>
      <c r="F31" s="21">
        <f t="shared" si="11"/>
        <v>262.49147712339283</v>
      </c>
      <c r="G31" s="21">
        <f t="shared" si="11"/>
        <v>272.20584299723203</v>
      </c>
      <c r="H31" s="21">
        <f t="shared" si="11"/>
        <v>315.1477884970663</v>
      </c>
      <c r="I31" s="21">
        <f t="shared" si="11"/>
        <v>338.5232657737206</v>
      </c>
      <c r="J31" s="21">
        <f t="shared" si="11"/>
        <v>393.36969600990693</v>
      </c>
      <c r="K31" s="21">
        <f t="shared" si="11"/>
        <v>405.76094414441548</v>
      </c>
      <c r="L31" s="21">
        <f t="shared" si="11"/>
        <v>381.13128149826821</v>
      </c>
      <c r="M31" s="21">
        <f t="shared" si="11"/>
        <v>375.36901796842898</v>
      </c>
      <c r="N31" s="21">
        <f t="shared" si="11"/>
        <v>369.48316575497222</v>
      </c>
      <c r="O31" s="21">
        <f t="shared" si="11"/>
        <v>394.92443531917593</v>
      </c>
      <c r="P31" s="21">
        <f t="shared" si="11"/>
        <v>429.61358465650585</v>
      </c>
      <c r="Q31" s="21">
        <f t="shared" si="11"/>
        <v>442.04435278650914</v>
      </c>
      <c r="R31" s="21">
        <f t="shared" si="11"/>
        <v>443.64811307882462</v>
      </c>
      <c r="S31" s="21">
        <f t="shared" si="11"/>
        <v>417.26805864826383</v>
      </c>
      <c r="T31" s="21">
        <f t="shared" si="11"/>
        <v>427.99370189900276</v>
      </c>
      <c r="U31" s="21">
        <f t="shared" si="11"/>
        <v>486.95651931223324</v>
      </c>
      <c r="V31" s="21">
        <f t="shared" si="11"/>
        <v>463.79933928310629</v>
      </c>
      <c r="W31" s="21">
        <f t="shared" si="11"/>
        <v>447.95683076073396</v>
      </c>
      <c r="X31" s="21">
        <f t="shared" si="11"/>
        <v>471.14720248458406</v>
      </c>
      <c r="Y31" s="21">
        <f t="shared" si="11"/>
        <v>490.39618292673731</v>
      </c>
      <c r="Z31" s="21">
        <f t="shared" si="11"/>
        <v>501.31088036679762</v>
      </c>
      <c r="AA31" s="21">
        <f t="shared" si="11"/>
        <v>461.56753500460252</v>
      </c>
      <c r="AB31" s="21">
        <f t="shared" si="11"/>
        <v>498.57443865632763</v>
      </c>
      <c r="AC31" s="21">
        <f t="shared" si="11"/>
        <v>529.55230548730094</v>
      </c>
      <c r="AD31" s="21">
        <f t="shared" si="11"/>
        <v>536.28554022522883</v>
      </c>
      <c r="AE31" s="21">
        <f t="shared" si="11"/>
        <v>560.48322031110638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32.650276753907363</v>
      </c>
      <c r="D32" s="21">
        <f t="shared" si="12"/>
        <v>24.356902474283672</v>
      </c>
      <c r="E32" s="21">
        <f t="shared" si="12"/>
        <v>38.197380326042492</v>
      </c>
      <c r="F32" s="21">
        <f t="shared" si="12"/>
        <v>51.135985190231963</v>
      </c>
      <c r="G32" s="21">
        <f t="shared" si="12"/>
        <v>38.582034818525266</v>
      </c>
      <c r="H32" s="21">
        <f t="shared" si="12"/>
        <v>48.370244623753926</v>
      </c>
      <c r="I32" s="21">
        <f t="shared" si="12"/>
        <v>57.895773010878678</v>
      </c>
      <c r="J32" s="21">
        <f t="shared" si="12"/>
        <v>96.57200784668369</v>
      </c>
      <c r="K32" s="21">
        <f t="shared" si="12"/>
        <v>94.305234126573822</v>
      </c>
      <c r="L32" s="21">
        <f t="shared" si="12"/>
        <v>64.64279599076383</v>
      </c>
      <c r="M32" s="21">
        <f t="shared" si="12"/>
        <v>54.10690506454393</v>
      </c>
      <c r="N32" s="21">
        <f t="shared" si="12"/>
        <v>68.725458665091622</v>
      </c>
      <c r="O32" s="21">
        <f t="shared" si="12"/>
        <v>56.615412919706735</v>
      </c>
      <c r="P32" s="21">
        <f t="shared" si="12"/>
        <v>48.764477478991509</v>
      </c>
      <c r="Q32" s="21">
        <f t="shared" si="12"/>
        <v>52.807724255056414</v>
      </c>
      <c r="R32" s="21">
        <f t="shared" si="12"/>
        <v>66.802663839149133</v>
      </c>
      <c r="S32" s="21">
        <f t="shared" si="12"/>
        <v>62.106841889652323</v>
      </c>
      <c r="T32" s="21">
        <f t="shared" si="12"/>
        <v>68.368319028721629</v>
      </c>
      <c r="U32" s="21">
        <f t="shared" si="12"/>
        <v>88.577934387985664</v>
      </c>
      <c r="V32" s="21">
        <f t="shared" si="12"/>
        <v>64.000128258201499</v>
      </c>
      <c r="W32" s="21">
        <f t="shared" si="12"/>
        <v>55.247716968151465</v>
      </c>
      <c r="X32" s="21">
        <f t="shared" si="12"/>
        <v>61.278621614269682</v>
      </c>
      <c r="Y32" s="21">
        <f t="shared" si="12"/>
        <v>84.678625527709997</v>
      </c>
      <c r="Z32" s="21">
        <f t="shared" si="12"/>
        <v>68.08375353257189</v>
      </c>
      <c r="AA32" s="21">
        <f t="shared" si="12"/>
        <v>59.615250346059895</v>
      </c>
      <c r="AB32" s="21">
        <f t="shared" si="12"/>
        <v>99.447784156367632</v>
      </c>
      <c r="AC32" s="21">
        <f t="shared" si="12"/>
        <v>84.544509551707932</v>
      </c>
      <c r="AD32" s="21">
        <f t="shared" si="12"/>
        <v>72.73474726111489</v>
      </c>
      <c r="AE32" s="21">
        <f t="shared" si="12"/>
        <v>94.344933008144451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32.650276753907363</v>
      </c>
      <c r="D34" s="27">
        <v>24.356902474283672</v>
      </c>
      <c r="E34" s="27">
        <v>38.197380326042492</v>
      </c>
      <c r="F34" s="27">
        <v>51.135985190231963</v>
      </c>
      <c r="G34" s="27">
        <v>38.582034818525266</v>
      </c>
      <c r="H34" s="27">
        <v>48.370244623753926</v>
      </c>
      <c r="I34" s="27">
        <v>57.895773010878678</v>
      </c>
      <c r="J34" s="27">
        <v>96.57200784668369</v>
      </c>
      <c r="K34" s="27">
        <v>94.305234126573822</v>
      </c>
      <c r="L34" s="27">
        <v>64.64279599076383</v>
      </c>
      <c r="M34" s="27">
        <v>54.10690506454393</v>
      </c>
      <c r="N34" s="27">
        <v>68.725458665091622</v>
      </c>
      <c r="O34" s="27">
        <v>56.615412919706735</v>
      </c>
      <c r="P34" s="27">
        <v>48.764477478991509</v>
      </c>
      <c r="Q34" s="27">
        <v>52.807724255056414</v>
      </c>
      <c r="R34" s="27">
        <v>66.802663839149133</v>
      </c>
      <c r="S34" s="27">
        <v>62.106841889652323</v>
      </c>
      <c r="T34" s="27">
        <v>68.368319028721629</v>
      </c>
      <c r="U34" s="27">
        <v>88.577934387985664</v>
      </c>
      <c r="V34" s="27">
        <v>64.000128258201499</v>
      </c>
      <c r="W34" s="27">
        <v>55.247716968151465</v>
      </c>
      <c r="X34" s="27">
        <v>61.278621614269682</v>
      </c>
      <c r="Y34" s="27">
        <v>84.678625527709997</v>
      </c>
      <c r="Z34" s="27">
        <v>68.08375353257189</v>
      </c>
      <c r="AA34" s="27">
        <v>59.615250346059895</v>
      </c>
      <c r="AB34" s="27">
        <v>99.447784156367632</v>
      </c>
      <c r="AC34" s="27">
        <v>84.544509551707932</v>
      </c>
      <c r="AD34" s="27">
        <v>72.73474726111489</v>
      </c>
      <c r="AE34" s="27">
        <v>94.344933008144451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115.22408624806074</v>
      </c>
      <c r="D35" s="21">
        <f t="shared" si="13"/>
        <v>120.30072252441539</v>
      </c>
      <c r="E35" s="21">
        <f t="shared" si="13"/>
        <v>130.15740480865992</v>
      </c>
      <c r="F35" s="21">
        <f t="shared" si="13"/>
        <v>144.59906932401589</v>
      </c>
      <c r="G35" s="21">
        <f t="shared" si="13"/>
        <v>162.77242243479182</v>
      </c>
      <c r="H35" s="21">
        <f t="shared" si="13"/>
        <v>178.45374360151621</v>
      </c>
      <c r="I35" s="21">
        <f t="shared" si="13"/>
        <v>193.31489412570312</v>
      </c>
      <c r="J35" s="21">
        <f t="shared" si="13"/>
        <v>202.82035458301166</v>
      </c>
      <c r="K35" s="21">
        <f t="shared" si="13"/>
        <v>213.9475076226245</v>
      </c>
      <c r="L35" s="21">
        <f t="shared" si="13"/>
        <v>223.07595846884254</v>
      </c>
      <c r="M35" s="21">
        <f t="shared" si="13"/>
        <v>230.40936022747667</v>
      </c>
      <c r="N35" s="21">
        <f t="shared" si="13"/>
        <v>217.31546172840095</v>
      </c>
      <c r="O35" s="21">
        <f t="shared" si="13"/>
        <v>238.8768472264787</v>
      </c>
      <c r="P35" s="21">
        <f t="shared" si="13"/>
        <v>262.12027162489721</v>
      </c>
      <c r="Q35" s="21">
        <f t="shared" si="13"/>
        <v>268.96929207641426</v>
      </c>
      <c r="R35" s="21">
        <f t="shared" si="13"/>
        <v>267.5784371625947</v>
      </c>
      <c r="S35" s="21">
        <f t="shared" si="13"/>
        <v>259.00526028318683</v>
      </c>
      <c r="T35" s="21">
        <f t="shared" si="13"/>
        <v>274.63772258774952</v>
      </c>
      <c r="U35" s="21">
        <f t="shared" si="13"/>
        <v>289.99952390576829</v>
      </c>
      <c r="V35" s="21">
        <f t="shared" si="13"/>
        <v>308.33988389732758</v>
      </c>
      <c r="W35" s="21">
        <f t="shared" si="13"/>
        <v>322.48200606469959</v>
      </c>
      <c r="X35" s="21">
        <f t="shared" si="13"/>
        <v>344.87006590081421</v>
      </c>
      <c r="Y35" s="21">
        <f t="shared" si="13"/>
        <v>349.7764483586937</v>
      </c>
      <c r="Z35" s="21">
        <f t="shared" si="13"/>
        <v>371.50332119493373</v>
      </c>
      <c r="AA35" s="21">
        <f t="shared" si="13"/>
        <v>339.4008018536004</v>
      </c>
      <c r="AB35" s="21">
        <f t="shared" si="13"/>
        <v>365.92254947847618</v>
      </c>
      <c r="AC35" s="21">
        <f t="shared" si="13"/>
        <v>373.78326549600797</v>
      </c>
      <c r="AD35" s="21">
        <f t="shared" si="13"/>
        <v>396.7222016625069</v>
      </c>
      <c r="AE35" s="21">
        <f t="shared" si="13"/>
        <v>405.15102437077303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37.695797962257622</v>
      </c>
      <c r="D36" s="21">
        <f t="shared" si="14"/>
        <v>39.530892077069133</v>
      </c>
      <c r="E36" s="21">
        <f t="shared" si="14"/>
        <v>43.29978764914744</v>
      </c>
      <c r="F36" s="21">
        <f t="shared" si="14"/>
        <v>47.450959737966635</v>
      </c>
      <c r="G36" s="21">
        <f t="shared" si="14"/>
        <v>53.722439962126202</v>
      </c>
      <c r="H36" s="21">
        <f t="shared" si="14"/>
        <v>58.773270136279848</v>
      </c>
      <c r="I36" s="21">
        <f t="shared" si="14"/>
        <v>63.401260376409539</v>
      </c>
      <c r="J36" s="21">
        <f t="shared" si="14"/>
        <v>66.131671264248084</v>
      </c>
      <c r="K36" s="21">
        <f t="shared" si="14"/>
        <v>69.052339134428081</v>
      </c>
      <c r="L36" s="21">
        <f t="shared" si="14"/>
        <v>72.757722741663983</v>
      </c>
      <c r="M36" s="21">
        <f t="shared" si="14"/>
        <v>73.59330924228837</v>
      </c>
      <c r="N36" s="21">
        <f t="shared" si="14"/>
        <v>67.362615045876311</v>
      </c>
      <c r="O36" s="21">
        <f t="shared" si="14"/>
        <v>69.164203503278031</v>
      </c>
      <c r="P36" s="21">
        <f t="shared" si="14"/>
        <v>67.6216593639856</v>
      </c>
      <c r="Q36" s="21">
        <f t="shared" si="14"/>
        <v>67.313489829555721</v>
      </c>
      <c r="R36" s="21">
        <f t="shared" si="14"/>
        <v>66.669208412607588</v>
      </c>
      <c r="S36" s="21">
        <f t="shared" si="14"/>
        <v>67.848361623220697</v>
      </c>
      <c r="T36" s="21">
        <f t="shared" si="14"/>
        <v>72.091905473026301</v>
      </c>
      <c r="U36" s="21">
        <f t="shared" si="14"/>
        <v>72.459386619975859</v>
      </c>
      <c r="V36" s="21">
        <f t="shared" si="14"/>
        <v>85.784721266236915</v>
      </c>
      <c r="W36" s="21">
        <f t="shared" si="14"/>
        <v>100.93144824814618</v>
      </c>
      <c r="X36" s="21">
        <f t="shared" si="14"/>
        <v>101.74242643974029</v>
      </c>
      <c r="Y36" s="21">
        <f t="shared" si="14"/>
        <v>110.36055835336975</v>
      </c>
      <c r="Z36" s="21">
        <f t="shared" si="14"/>
        <v>124.44078736130163</v>
      </c>
      <c r="AA36" s="21">
        <f t="shared" si="14"/>
        <v>128.14507106305564</v>
      </c>
      <c r="AB36" s="21">
        <f t="shared" si="14"/>
        <v>132.01942951580392</v>
      </c>
      <c r="AC36" s="21">
        <f t="shared" si="14"/>
        <v>139.98425558620613</v>
      </c>
      <c r="AD36" s="21">
        <f t="shared" si="14"/>
        <v>148.06417804706859</v>
      </c>
      <c r="AE36" s="21">
        <f t="shared" si="14"/>
        <v>146.78250889667183</v>
      </c>
    </row>
    <row r="37" spans="1:31" x14ac:dyDescent="0.2">
      <c r="A37" s="13" t="s">
        <v>83</v>
      </c>
      <c r="B37" s="4" t="s">
        <v>84</v>
      </c>
      <c r="C37" s="27">
        <v>0.21570481207948772</v>
      </c>
      <c r="D37" s="27">
        <v>0.26441235029098487</v>
      </c>
      <c r="E37" s="27">
        <v>0.15655994425124106</v>
      </c>
      <c r="F37" s="27">
        <v>0.20526748246273829</v>
      </c>
      <c r="G37" s="27">
        <v>0.24005858118523635</v>
      </c>
      <c r="H37" s="27">
        <v>4.7205675948837298</v>
      </c>
      <c r="I37" s="27">
        <v>9.5375559004130999</v>
      </c>
      <c r="J37" s="27">
        <v>14.274057939271371</v>
      </c>
      <c r="K37" s="27">
        <v>19.16662308256992</v>
      </c>
      <c r="L37" s="27">
        <v>24.052757901255415</v>
      </c>
      <c r="M37" s="27">
        <v>28.183949497449237</v>
      </c>
      <c r="N37" s="27">
        <v>29.290749697127236</v>
      </c>
      <c r="O37" s="27">
        <v>33.635942007357798</v>
      </c>
      <c r="P37" s="27">
        <v>36.193825583493293</v>
      </c>
      <c r="Q37" s="27">
        <v>39.912229758194322</v>
      </c>
      <c r="R37" s="27">
        <v>42.669223491733383</v>
      </c>
      <c r="S37" s="27">
        <v>47.496661766057443</v>
      </c>
      <c r="T37" s="27">
        <v>55.074268879741837</v>
      </c>
      <c r="U37" s="27">
        <v>60.484675659386149</v>
      </c>
      <c r="V37" s="27">
        <v>73.814670148522183</v>
      </c>
      <c r="W37" s="27">
        <v>89.008712583551244</v>
      </c>
      <c r="X37" s="27">
        <v>91.728388366726534</v>
      </c>
      <c r="Y37" s="27">
        <v>101.4331413043893</v>
      </c>
      <c r="Z37" s="27">
        <v>116.0573320042659</v>
      </c>
      <c r="AA37" s="27">
        <v>120.98055697986628</v>
      </c>
      <c r="AB37" s="27">
        <v>125.90043957856236</v>
      </c>
      <c r="AC37" s="27">
        <v>134.57718297349498</v>
      </c>
      <c r="AD37" s="27">
        <v>143.40124091342116</v>
      </c>
      <c r="AE37" s="27">
        <v>143.04697203289103</v>
      </c>
    </row>
    <row r="38" spans="1:31" x14ac:dyDescent="0.2">
      <c r="A38" s="13" t="s">
        <v>85</v>
      </c>
      <c r="B38" s="4" t="s">
        <v>86</v>
      </c>
      <c r="C38" s="27">
        <v>37.480093150178135</v>
      </c>
      <c r="D38" s="27">
        <v>39.266479726778151</v>
      </c>
      <c r="E38" s="27">
        <v>43.143227704896198</v>
      </c>
      <c r="F38" s="27">
        <v>47.245692255503897</v>
      </c>
      <c r="G38" s="27">
        <v>53.482381380940964</v>
      </c>
      <c r="H38" s="27">
        <v>54.052702541396116</v>
      </c>
      <c r="I38" s="27">
        <v>53.863704475996443</v>
      </c>
      <c r="J38" s="27">
        <v>51.857613324976718</v>
      </c>
      <c r="K38" s="27">
        <v>49.885716051858168</v>
      </c>
      <c r="L38" s="27">
        <v>48.704964840408564</v>
      </c>
      <c r="M38" s="27">
        <v>45.409359744839136</v>
      </c>
      <c r="N38" s="27">
        <v>38.071865348749071</v>
      </c>
      <c r="O38" s="27">
        <v>35.528261495920241</v>
      </c>
      <c r="P38" s="27">
        <v>31.427833780492314</v>
      </c>
      <c r="Q38" s="27">
        <v>27.401260071361392</v>
      </c>
      <c r="R38" s="27">
        <v>23.999984920874198</v>
      </c>
      <c r="S38" s="27">
        <v>20.351699857163251</v>
      </c>
      <c r="T38" s="27">
        <v>17.017636593284461</v>
      </c>
      <c r="U38" s="27">
        <v>11.974710960589709</v>
      </c>
      <c r="V38" s="27">
        <v>11.970051117714725</v>
      </c>
      <c r="W38" s="27">
        <v>11.922735664594933</v>
      </c>
      <c r="X38" s="27">
        <v>10.014038073013747</v>
      </c>
      <c r="Y38" s="27">
        <v>8.9274170489804661</v>
      </c>
      <c r="Z38" s="27">
        <v>8.3834553570357233</v>
      </c>
      <c r="AA38" s="27">
        <v>7.1645140831893643</v>
      </c>
      <c r="AB38" s="27">
        <v>6.1189899372415653</v>
      </c>
      <c r="AC38" s="27">
        <v>5.4070726127111595</v>
      </c>
      <c r="AD38" s="27">
        <v>4.6629371336474339</v>
      </c>
      <c r="AE38" s="27">
        <v>3.7355368637807853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17.091841659620695</v>
      </c>
      <c r="D39" s="21">
        <f t="shared" ref="D39:AE39" si="16">+D40+D41</f>
        <v>17.907977899845218</v>
      </c>
      <c r="E39" s="21">
        <f t="shared" si="16"/>
        <v>19.683037117367682</v>
      </c>
      <c r="F39" s="21">
        <f t="shared" si="16"/>
        <v>21.55825874169706</v>
      </c>
      <c r="G39" s="21">
        <f t="shared" si="16"/>
        <v>24.418681748490677</v>
      </c>
      <c r="H39" s="21">
        <f t="shared" si="16"/>
        <v>26.414241139306259</v>
      </c>
      <c r="I39" s="21">
        <f t="shared" si="16"/>
        <v>28.239823102592432</v>
      </c>
      <c r="J39" s="21">
        <f t="shared" si="16"/>
        <v>29.260969853264204</v>
      </c>
      <c r="K39" s="21">
        <f t="shared" si="16"/>
        <v>30.40226992505664</v>
      </c>
      <c r="L39" s="21">
        <f t="shared" si="16"/>
        <v>32.072180342749533</v>
      </c>
      <c r="M39" s="21">
        <f t="shared" si="16"/>
        <v>32.718178994205203</v>
      </c>
      <c r="N39" s="21">
        <f t="shared" si="16"/>
        <v>30.084388115553807</v>
      </c>
      <c r="O39" s="21">
        <f t="shared" si="16"/>
        <v>31.240915829298004</v>
      </c>
      <c r="P39" s="21">
        <f t="shared" si="16"/>
        <v>33.031774991937006</v>
      </c>
      <c r="Q39" s="21">
        <f t="shared" si="16"/>
        <v>32.609793270804253</v>
      </c>
      <c r="R39" s="21">
        <f t="shared" si="16"/>
        <v>29.851570208606475</v>
      </c>
      <c r="S39" s="21">
        <f t="shared" si="16"/>
        <v>30.264423638627832</v>
      </c>
      <c r="T39" s="21">
        <f t="shared" si="16"/>
        <v>32.515457656017389</v>
      </c>
      <c r="U39" s="21">
        <f t="shared" si="16"/>
        <v>33.923207520308949</v>
      </c>
      <c r="V39" s="21">
        <f t="shared" si="16"/>
        <v>35.910453377176921</v>
      </c>
      <c r="W39" s="21">
        <f t="shared" si="16"/>
        <v>39.050369310701392</v>
      </c>
      <c r="X39" s="21">
        <f t="shared" si="16"/>
        <v>43.504402619741072</v>
      </c>
      <c r="Y39" s="21">
        <f t="shared" si="16"/>
        <v>47.477081917771365</v>
      </c>
      <c r="Z39" s="21">
        <f t="shared" si="16"/>
        <v>47.406881705359723</v>
      </c>
      <c r="AA39" s="21">
        <f t="shared" si="16"/>
        <v>45.623661627722093</v>
      </c>
      <c r="AB39" s="21">
        <f t="shared" si="16"/>
        <v>49.798040472114145</v>
      </c>
      <c r="AC39" s="21">
        <f t="shared" si="16"/>
        <v>50.399502086205338</v>
      </c>
      <c r="AD39" s="21">
        <f t="shared" si="16"/>
        <v>52.396067627168513</v>
      </c>
      <c r="AE39" s="21">
        <f t="shared" si="16"/>
        <v>54.978682446667428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1.3542725660172373E-15</v>
      </c>
      <c r="H40" s="27">
        <v>1.6868972518788086</v>
      </c>
      <c r="I40" s="27">
        <v>3.5453763553076572</v>
      </c>
      <c r="J40" s="27">
        <v>5.4278684795935499</v>
      </c>
      <c r="K40" s="27">
        <v>7.4137189372088548</v>
      </c>
      <c r="L40" s="27">
        <v>9.6072668212902865</v>
      </c>
      <c r="M40" s="27">
        <v>11.614025921911139</v>
      </c>
      <c r="N40" s="27">
        <v>12.348195484644737</v>
      </c>
      <c r="O40" s="27">
        <v>14.552751125029786</v>
      </c>
      <c r="P40" s="27">
        <v>17.255717951428032</v>
      </c>
      <c r="Q40" s="27">
        <v>18.935233566236803</v>
      </c>
      <c r="R40" s="27">
        <v>19.133907203396411</v>
      </c>
      <c r="S40" s="27">
        <v>21.296369515459563</v>
      </c>
      <c r="T40" s="27">
        <v>24.990817293343714</v>
      </c>
      <c r="U40" s="27">
        <v>28.42492816591928</v>
      </c>
      <c r="V40" s="27">
        <v>30.696145218799472</v>
      </c>
      <c r="W40" s="27">
        <v>33.911170649417492</v>
      </c>
      <c r="X40" s="27">
        <v>38.909182585933046</v>
      </c>
      <c r="Y40" s="27">
        <v>43.068183346513628</v>
      </c>
      <c r="Z40" s="27">
        <v>43.490203228158407</v>
      </c>
      <c r="AA40" s="27">
        <v>41.979211488626007</v>
      </c>
      <c r="AB40" s="27">
        <v>46.493223310227307</v>
      </c>
      <c r="AC40" s="27">
        <v>47.45531359560421</v>
      </c>
      <c r="AD40" s="27">
        <v>49.683128074607566</v>
      </c>
      <c r="AE40" s="27">
        <v>52.654714987977556</v>
      </c>
    </row>
    <row r="41" spans="1:31" x14ac:dyDescent="0.2">
      <c r="A41" s="13" t="s">
        <v>91</v>
      </c>
      <c r="B41" s="4" t="s">
        <v>92</v>
      </c>
      <c r="C41" s="27">
        <v>17.091841659620695</v>
      </c>
      <c r="D41" s="27">
        <v>17.907977899845218</v>
      </c>
      <c r="E41" s="27">
        <v>19.683037117367682</v>
      </c>
      <c r="F41" s="27">
        <v>21.55825874169706</v>
      </c>
      <c r="G41" s="27">
        <v>24.418681748490677</v>
      </c>
      <c r="H41" s="27">
        <v>24.727343887427452</v>
      </c>
      <c r="I41" s="27">
        <v>24.694446747284776</v>
      </c>
      <c r="J41" s="27">
        <v>23.833101373670655</v>
      </c>
      <c r="K41" s="27">
        <v>22.988550987847784</v>
      </c>
      <c r="L41" s="27">
        <v>22.464913521459245</v>
      </c>
      <c r="M41" s="27">
        <v>21.104153072294068</v>
      </c>
      <c r="N41" s="27">
        <v>17.73619263090907</v>
      </c>
      <c r="O41" s="27">
        <v>16.688164704268218</v>
      </c>
      <c r="P41" s="27">
        <v>15.776057040508972</v>
      </c>
      <c r="Q41" s="27">
        <v>13.674559704567452</v>
      </c>
      <c r="R41" s="27">
        <v>10.717663005210063</v>
      </c>
      <c r="S41" s="27">
        <v>8.9680541231682707</v>
      </c>
      <c r="T41" s="27">
        <v>7.524640362673674</v>
      </c>
      <c r="U41" s="27">
        <v>5.4982793543896671</v>
      </c>
      <c r="V41" s="27">
        <v>5.2143081583774453</v>
      </c>
      <c r="W41" s="27">
        <v>5.1391986612839</v>
      </c>
      <c r="X41" s="27">
        <v>4.5952200338080287</v>
      </c>
      <c r="Y41" s="27">
        <v>4.4088985712577387</v>
      </c>
      <c r="Z41" s="27">
        <v>3.9166784772013172</v>
      </c>
      <c r="AA41" s="27">
        <v>3.6444501390960853</v>
      </c>
      <c r="AB41" s="27">
        <v>3.3048171618868394</v>
      </c>
      <c r="AC41" s="27">
        <v>2.9441884906011304</v>
      </c>
      <c r="AD41" s="27">
        <v>2.7129395525609463</v>
      </c>
      <c r="AE41" s="27">
        <v>2.3239674586898711</v>
      </c>
    </row>
    <row r="42" spans="1:31" x14ac:dyDescent="0.2">
      <c r="A42" s="13" t="s">
        <v>93</v>
      </c>
      <c r="B42" s="4" t="s">
        <v>94</v>
      </c>
      <c r="C42" s="27">
        <v>60.09914579061283</v>
      </c>
      <c r="D42" s="27">
        <v>62.522845916532717</v>
      </c>
      <c r="E42" s="27">
        <v>66.810977443622619</v>
      </c>
      <c r="F42" s="27">
        <v>75.215948834896309</v>
      </c>
      <c r="G42" s="27">
        <v>84.221194636049574</v>
      </c>
      <c r="H42" s="27">
        <v>92.865976945391026</v>
      </c>
      <c r="I42" s="27">
        <v>101.28678948196342</v>
      </c>
      <c r="J42" s="27">
        <v>107.0640233229802</v>
      </c>
      <c r="K42" s="27">
        <v>114.15072721210817</v>
      </c>
      <c r="L42" s="27">
        <v>117.91975418957722</v>
      </c>
      <c r="M42" s="27">
        <v>123.82150540196824</v>
      </c>
      <c r="N42" s="27">
        <v>119.63749001204816</v>
      </c>
      <c r="O42" s="27">
        <v>138.1770396281471</v>
      </c>
      <c r="P42" s="27">
        <v>161.22476115190742</v>
      </c>
      <c r="Q42" s="27">
        <v>168.84352721847861</v>
      </c>
      <c r="R42" s="27">
        <v>170.83945972479358</v>
      </c>
      <c r="S42" s="27">
        <v>160.6070995842741</v>
      </c>
      <c r="T42" s="27">
        <v>169.60765458800353</v>
      </c>
      <c r="U42" s="27">
        <v>183.13064481387025</v>
      </c>
      <c r="V42" s="27">
        <v>186.10583844248615</v>
      </c>
      <c r="W42" s="27">
        <v>181.86787433757462</v>
      </c>
      <c r="X42" s="27">
        <v>198.98118243322034</v>
      </c>
      <c r="Y42" s="27">
        <v>191.19505630521346</v>
      </c>
      <c r="Z42" s="27">
        <v>198.80125439788475</v>
      </c>
      <c r="AA42" s="27">
        <v>164.71478068824985</v>
      </c>
      <c r="AB42" s="27">
        <v>183.13697625340473</v>
      </c>
      <c r="AC42" s="27">
        <v>182.42271371082819</v>
      </c>
      <c r="AD42" s="27">
        <v>195.23277691599878</v>
      </c>
      <c r="AE42" s="27">
        <v>202.33787566255378</v>
      </c>
    </row>
    <row r="43" spans="1:31" x14ac:dyDescent="0.2">
      <c r="A43" s="13" t="s">
        <v>95</v>
      </c>
      <c r="B43" s="4" t="s">
        <v>96</v>
      </c>
      <c r="C43" s="27">
        <v>0.33730083556959889</v>
      </c>
      <c r="D43" s="27">
        <v>0.33900663096832956</v>
      </c>
      <c r="E43" s="27">
        <v>0.36360259852214943</v>
      </c>
      <c r="F43" s="27">
        <v>0.37390200945588364</v>
      </c>
      <c r="G43" s="27">
        <v>0.41010608812537308</v>
      </c>
      <c r="H43" s="27">
        <v>0.40025538053906679</v>
      </c>
      <c r="I43" s="27">
        <v>0.38702116473774162</v>
      </c>
      <c r="J43" s="27">
        <v>0.36369014251917281</v>
      </c>
      <c r="K43" s="27">
        <v>0.34217135103161728</v>
      </c>
      <c r="L43" s="27">
        <v>0.3263011948517956</v>
      </c>
      <c r="M43" s="27">
        <v>0.27636658901486788</v>
      </c>
      <c r="N43" s="27">
        <v>0.23096855492266297</v>
      </c>
      <c r="O43" s="27">
        <v>0.29468826575557627</v>
      </c>
      <c r="P43" s="27">
        <v>0.24207611706719737</v>
      </c>
      <c r="Q43" s="27">
        <v>0.20248175757569029</v>
      </c>
      <c r="R43" s="27">
        <v>0.21819881658706439</v>
      </c>
      <c r="S43" s="27">
        <v>0.28537543706422347</v>
      </c>
      <c r="T43" s="27">
        <v>0.42270487070231394</v>
      </c>
      <c r="U43" s="27">
        <v>0.48628495161323276</v>
      </c>
      <c r="V43" s="27">
        <v>0.53887081142759574</v>
      </c>
      <c r="W43" s="27">
        <v>0.63231416827737053</v>
      </c>
      <c r="X43" s="27">
        <v>0.6420544081125189</v>
      </c>
      <c r="Y43" s="27">
        <v>0.74375178233912098</v>
      </c>
      <c r="Z43" s="27">
        <v>0.85439773038760491</v>
      </c>
      <c r="AA43" s="27">
        <v>0.91728847457280982</v>
      </c>
      <c r="AB43" s="27">
        <v>0.96810323715339575</v>
      </c>
      <c r="AC43" s="27">
        <v>0.97679411276831496</v>
      </c>
      <c r="AD43" s="27">
        <v>1.0291790722710177</v>
      </c>
      <c r="AE43" s="27">
        <v>1.0519573648799738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3.7208693468434677</v>
      </c>
      <c r="D46" s="27">
        <v>3.6199509058638828</v>
      </c>
      <c r="E46" s="27">
        <v>3.9057365036952421</v>
      </c>
      <c r="F46" s="27">
        <v>3.3151129348437665</v>
      </c>
      <c r="G46" s="27">
        <v>2.8197512319360771</v>
      </c>
      <c r="H46" s="27">
        <v>2.400599021783417</v>
      </c>
      <c r="I46" s="27">
        <v>2.9721702174461351</v>
      </c>
      <c r="J46" s="27">
        <v>2.6673322464260187</v>
      </c>
      <c r="K46" s="27">
        <v>3.0293273370124068</v>
      </c>
      <c r="L46" s="27">
        <v>3.7723698913739407</v>
      </c>
      <c r="M46" s="27">
        <v>3.6961603986189115</v>
      </c>
      <c r="N46" s="27">
        <v>3.5437414131088536</v>
      </c>
      <c r="O46" s="27">
        <v>3.8295270109402124</v>
      </c>
      <c r="P46" s="27">
        <v>3.8485793841289704</v>
      </c>
      <c r="Q46" s="27">
        <v>3.6359079143696631</v>
      </c>
      <c r="R46" s="27">
        <v>3.4640523383542647</v>
      </c>
      <c r="S46" s="27">
        <v>3.758624072208065</v>
      </c>
      <c r="T46" s="27">
        <v>3.9727841578605734</v>
      </c>
      <c r="U46" s="27">
        <v>9.2510264420273867</v>
      </c>
      <c r="V46" s="27">
        <v>8.8967745316959608</v>
      </c>
      <c r="W46" s="27">
        <v>8.8347254917910352</v>
      </c>
      <c r="X46" s="27">
        <v>9.1586699790373327</v>
      </c>
      <c r="Y46" s="27">
        <v>9.2548915395537819</v>
      </c>
      <c r="Z46" s="27">
        <v>8.745958500704532</v>
      </c>
      <c r="AA46" s="27">
        <v>0</v>
      </c>
      <c r="AB46" s="27">
        <v>0</v>
      </c>
      <c r="AC46" s="27">
        <v>26.65304716092767</v>
      </c>
      <c r="AD46" s="27">
        <v>25.666469328173157</v>
      </c>
      <c r="AE46" s="27">
        <v>26.4369356266061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15.352139022616484</v>
      </c>
      <c r="D47" s="21">
        <f t="shared" ref="D47:AE47" si="18">+D49</f>
        <v>20.384125755692367</v>
      </c>
      <c r="E47" s="21">
        <f t="shared" si="18"/>
        <v>25.079879536556639</v>
      </c>
      <c r="F47" s="21">
        <f t="shared" si="18"/>
        <v>28.104306236624019</v>
      </c>
      <c r="G47" s="21">
        <f t="shared" si="18"/>
        <v>26.648757234940749</v>
      </c>
      <c r="H47" s="21">
        <f t="shared" si="18"/>
        <v>39.811493930900525</v>
      </c>
      <c r="I47" s="21">
        <f t="shared" si="18"/>
        <v>33.560517637518181</v>
      </c>
      <c r="J47" s="21">
        <f t="shared" si="18"/>
        <v>37.106224507735114</v>
      </c>
      <c r="K47" s="21">
        <f t="shared" si="18"/>
        <v>36.531859032116223</v>
      </c>
      <c r="L47" s="21">
        <f t="shared" si="18"/>
        <v>25.971620217838932</v>
      </c>
      <c r="M47" s="21">
        <f t="shared" si="18"/>
        <v>20.010064926531943</v>
      </c>
      <c r="N47" s="21">
        <f t="shared" si="18"/>
        <v>15.726633589914956</v>
      </c>
      <c r="O47" s="21">
        <f t="shared" si="18"/>
        <v>16.867031866801916</v>
      </c>
      <c r="P47" s="21">
        <f t="shared" si="18"/>
        <v>13.71510617094534</v>
      </c>
      <c r="Q47" s="21">
        <f t="shared" si="18"/>
        <v>29.374671796612773</v>
      </c>
      <c r="R47" s="21">
        <f t="shared" si="18"/>
        <v>35.435682880166326</v>
      </c>
      <c r="S47" s="21">
        <f t="shared" si="18"/>
        <v>29.721569551430207</v>
      </c>
      <c r="T47" s="21">
        <f t="shared" si="18"/>
        <v>14.005660584936631</v>
      </c>
      <c r="U47" s="21">
        <f t="shared" si="18"/>
        <v>38.495896825551817</v>
      </c>
      <c r="V47" s="21">
        <f t="shared" si="18"/>
        <v>22.739199535872608</v>
      </c>
      <c r="W47" s="21">
        <f t="shared" si="18"/>
        <v>6.7025318160879905</v>
      </c>
      <c r="X47" s="21">
        <f t="shared" si="18"/>
        <v>11.246448052992037</v>
      </c>
      <c r="Y47" s="21">
        <f t="shared" si="18"/>
        <v>8.4037513586409265</v>
      </c>
      <c r="Z47" s="21">
        <f t="shared" si="18"/>
        <v>17.574755995229285</v>
      </c>
      <c r="AA47" s="21">
        <f t="shared" si="18"/>
        <v>32.052697761339452</v>
      </c>
      <c r="AB47" s="21">
        <f t="shared" si="18"/>
        <v>6.4941054851971565</v>
      </c>
      <c r="AC47" s="21">
        <f t="shared" si="18"/>
        <v>20.271395549869752</v>
      </c>
      <c r="AD47" s="21">
        <f t="shared" si="18"/>
        <v>20.382980075835327</v>
      </c>
      <c r="AE47" s="21">
        <f t="shared" si="18"/>
        <v>14.568790450478298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15.352139022616484</v>
      </c>
      <c r="D49" s="27">
        <v>20.384125755692367</v>
      </c>
      <c r="E49" s="27">
        <v>25.079879536556639</v>
      </c>
      <c r="F49" s="27">
        <v>28.104306236624019</v>
      </c>
      <c r="G49" s="27">
        <v>26.648757234940749</v>
      </c>
      <c r="H49" s="27">
        <v>39.811493930900525</v>
      </c>
      <c r="I49" s="27">
        <v>33.560517637518181</v>
      </c>
      <c r="J49" s="27">
        <v>37.106224507735114</v>
      </c>
      <c r="K49" s="27">
        <v>36.531859032116223</v>
      </c>
      <c r="L49" s="27">
        <v>25.971620217838932</v>
      </c>
      <c r="M49" s="27">
        <v>20.010064926531943</v>
      </c>
      <c r="N49" s="27">
        <v>15.726633589914956</v>
      </c>
      <c r="O49" s="27">
        <v>16.867031866801916</v>
      </c>
      <c r="P49" s="27">
        <v>13.71510617094534</v>
      </c>
      <c r="Q49" s="27">
        <v>29.374671796612773</v>
      </c>
      <c r="R49" s="27">
        <v>35.435682880166326</v>
      </c>
      <c r="S49" s="27">
        <v>29.721569551430207</v>
      </c>
      <c r="T49" s="27">
        <v>14.005660584936631</v>
      </c>
      <c r="U49" s="27">
        <v>38.495896825551817</v>
      </c>
      <c r="V49" s="27">
        <v>22.739199535872608</v>
      </c>
      <c r="W49" s="27">
        <v>6.7025318160879905</v>
      </c>
      <c r="X49" s="27">
        <v>11.246448052992037</v>
      </c>
      <c r="Y49" s="27">
        <v>8.4037513586409265</v>
      </c>
      <c r="Z49" s="27">
        <v>17.574755995229285</v>
      </c>
      <c r="AA49" s="27">
        <v>32.052697761339452</v>
      </c>
      <c r="AB49" s="27">
        <v>6.4941054851971565</v>
      </c>
      <c r="AC49" s="27">
        <v>20.271395549869752</v>
      </c>
      <c r="AD49" s="27">
        <v>20.382980075835327</v>
      </c>
      <c r="AE49" s="27">
        <v>14.568790450478298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25.512585291018514</v>
      </c>
      <c r="D50" s="21">
        <f t="shared" ref="D50:AE50" si="20">+D51+D52</f>
        <v>27.603264550336402</v>
      </c>
      <c r="E50" s="21">
        <f t="shared" si="20"/>
        <v>31.475344578335395</v>
      </c>
      <c r="F50" s="21">
        <f t="shared" si="20"/>
        <v>35.337003437677183</v>
      </c>
      <c r="G50" s="21">
        <f t="shared" si="20"/>
        <v>41.382877277038148</v>
      </c>
      <c r="H50" s="21">
        <f t="shared" si="20"/>
        <v>46.111707319112213</v>
      </c>
      <c r="I50" s="21">
        <f t="shared" si="20"/>
        <v>50.77991078217444</v>
      </c>
      <c r="J50" s="21">
        <f t="shared" si="20"/>
        <v>54.203776826050387</v>
      </c>
      <c r="K50" s="21">
        <f t="shared" si="20"/>
        <v>57.947016026088477</v>
      </c>
      <c r="L50" s="21">
        <f t="shared" si="20"/>
        <v>63.668536929448891</v>
      </c>
      <c r="M50" s="21">
        <f t="shared" si="20"/>
        <v>67.146527351257532</v>
      </c>
      <c r="N50" s="21">
        <f t="shared" si="20"/>
        <v>64.17187035845582</v>
      </c>
      <c r="O50" s="21">
        <f t="shared" si="20"/>
        <v>78.735616295248263</v>
      </c>
      <c r="P50" s="21">
        <f t="shared" si="20"/>
        <v>101.16514999754283</v>
      </c>
      <c r="Q50" s="21">
        <f t="shared" si="20"/>
        <v>87.256756744055977</v>
      </c>
      <c r="R50" s="21">
        <f t="shared" si="20"/>
        <v>70.367276858560146</v>
      </c>
      <c r="S50" s="21">
        <f t="shared" si="20"/>
        <v>62.675762851786395</v>
      </c>
      <c r="T50" s="21">
        <f t="shared" si="20"/>
        <v>67.009215539734399</v>
      </c>
      <c r="U50" s="21">
        <f t="shared" si="20"/>
        <v>60.632137750900071</v>
      </c>
      <c r="V50" s="21">
        <f t="shared" si="20"/>
        <v>59.823353060008664</v>
      </c>
      <c r="W50" s="21">
        <f t="shared" si="20"/>
        <v>54.689850420003886</v>
      </c>
      <c r="X50" s="21">
        <f t="shared" si="20"/>
        <v>44.593396937470807</v>
      </c>
      <c r="Y50" s="21">
        <f t="shared" si="20"/>
        <v>38.282466142138908</v>
      </c>
      <c r="Z50" s="21">
        <f t="shared" si="20"/>
        <v>35.403091143358147</v>
      </c>
      <c r="AA50" s="21">
        <f t="shared" si="20"/>
        <v>30.498785043602751</v>
      </c>
      <c r="AB50" s="21">
        <f t="shared" si="20"/>
        <v>26.709999536286638</v>
      </c>
      <c r="AC50" s="21">
        <f t="shared" si="20"/>
        <v>24.300087728787584</v>
      </c>
      <c r="AD50" s="21">
        <f t="shared" si="20"/>
        <v>20.77914189759856</v>
      </c>
      <c r="AE50" s="21">
        <f t="shared" si="20"/>
        <v>19.981536855104583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25.512585291018514</v>
      </c>
      <c r="D52" s="27">
        <v>27.603264550336402</v>
      </c>
      <c r="E52" s="27">
        <v>31.475344578335395</v>
      </c>
      <c r="F52" s="27">
        <v>35.337003437677183</v>
      </c>
      <c r="G52" s="27">
        <v>41.382877277038148</v>
      </c>
      <c r="H52" s="27">
        <v>46.111707319112213</v>
      </c>
      <c r="I52" s="27">
        <v>50.77991078217444</v>
      </c>
      <c r="J52" s="27">
        <v>54.203776826050387</v>
      </c>
      <c r="K52" s="27">
        <v>57.947016026088477</v>
      </c>
      <c r="L52" s="27">
        <v>63.668536929448891</v>
      </c>
      <c r="M52" s="27">
        <v>67.146527351257532</v>
      </c>
      <c r="N52" s="27">
        <v>64.17187035845582</v>
      </c>
      <c r="O52" s="27">
        <v>78.735616295248263</v>
      </c>
      <c r="P52" s="27">
        <v>101.16514999754283</v>
      </c>
      <c r="Q52" s="27">
        <v>87.256756744055977</v>
      </c>
      <c r="R52" s="27">
        <v>70.367276858560146</v>
      </c>
      <c r="S52" s="27">
        <v>62.675762851786395</v>
      </c>
      <c r="T52" s="27">
        <v>67.009215539734399</v>
      </c>
      <c r="U52" s="27">
        <v>60.632137750900071</v>
      </c>
      <c r="V52" s="27">
        <v>59.823353060008664</v>
      </c>
      <c r="W52" s="27">
        <v>54.689850420003886</v>
      </c>
      <c r="X52" s="27">
        <v>44.593396937470807</v>
      </c>
      <c r="Y52" s="27">
        <v>38.282466142138908</v>
      </c>
      <c r="Z52" s="27">
        <v>35.403091143358147</v>
      </c>
      <c r="AA52" s="27">
        <v>30.498785043602751</v>
      </c>
      <c r="AB52" s="27">
        <v>26.709999536286638</v>
      </c>
      <c r="AC52" s="27">
        <v>24.300087728787584</v>
      </c>
      <c r="AD52" s="27">
        <v>20.77914189759856</v>
      </c>
      <c r="AE52" s="27">
        <v>19.981536855104583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69.694275860467386</v>
      </c>
      <c r="D53" s="21">
        <f t="shared" si="21"/>
        <v>87.420284387956116</v>
      </c>
      <c r="E53" s="21">
        <f t="shared" si="21"/>
        <v>95.451173603424763</v>
      </c>
      <c r="F53" s="21">
        <f t="shared" si="21"/>
        <v>71.374083735626542</v>
      </c>
      <c r="G53" s="21">
        <f t="shared" si="21"/>
        <v>84.465467844263316</v>
      </c>
      <c r="H53" s="21">
        <f t="shared" si="21"/>
        <v>68.977484322845669</v>
      </c>
      <c r="I53" s="21">
        <f t="shared" si="21"/>
        <v>70.992411816421665</v>
      </c>
      <c r="J53" s="21">
        <f t="shared" si="21"/>
        <v>97.94368258322703</v>
      </c>
      <c r="K53" s="21">
        <f t="shared" si="21"/>
        <v>47.32252091808364</v>
      </c>
      <c r="L53" s="21">
        <f t="shared" si="21"/>
        <v>60.775413825225698</v>
      </c>
      <c r="M53" s="21">
        <f t="shared" si="21"/>
        <v>65.6713158532161</v>
      </c>
      <c r="N53" s="21">
        <f t="shared" si="21"/>
        <v>56.285428755392019</v>
      </c>
      <c r="O53" s="21">
        <f t="shared" si="21"/>
        <v>66.125124493681625</v>
      </c>
      <c r="P53" s="21">
        <f t="shared" si="21"/>
        <v>76.41716034789269</v>
      </c>
      <c r="Q53" s="21">
        <f t="shared" si="21"/>
        <v>110.68314563255976</v>
      </c>
      <c r="R53" s="21">
        <f t="shared" si="21"/>
        <v>81.085457079373285</v>
      </c>
      <c r="S53" s="21">
        <f t="shared" si="21"/>
        <v>77.567269204761359</v>
      </c>
      <c r="T53" s="21">
        <f t="shared" si="21"/>
        <v>93.011903486288546</v>
      </c>
      <c r="U53" s="21">
        <f t="shared" si="21"/>
        <v>104.43200740418118</v>
      </c>
      <c r="V53" s="21">
        <f t="shared" si="21"/>
        <v>107.05906477907631</v>
      </c>
      <c r="W53" s="21">
        <f t="shared" si="21"/>
        <v>144.59608109756141</v>
      </c>
      <c r="X53" s="21">
        <f t="shared" si="21"/>
        <v>164.20720640528648</v>
      </c>
      <c r="Y53" s="21">
        <f t="shared" si="21"/>
        <v>144.70958296606923</v>
      </c>
      <c r="Z53" s="21">
        <f t="shared" si="21"/>
        <v>116.74733236975439</v>
      </c>
      <c r="AA53" s="21">
        <f t="shared" si="21"/>
        <v>101.57387921650866</v>
      </c>
      <c r="AB53" s="21">
        <f t="shared" si="21"/>
        <v>112.32796743717287</v>
      </c>
      <c r="AC53" s="21">
        <f t="shared" si="21"/>
        <v>116.92714672863266</v>
      </c>
      <c r="AD53" s="21">
        <f t="shared" si="21"/>
        <v>131.26344616450137</v>
      </c>
      <c r="AE53" s="21">
        <f t="shared" si="21"/>
        <v>102.272990232862</v>
      </c>
    </row>
    <row r="54" spans="1:31" x14ac:dyDescent="0.2">
      <c r="A54" s="13" t="s">
        <v>117</v>
      </c>
      <c r="B54" s="4" t="s">
        <v>118</v>
      </c>
      <c r="C54" s="27">
        <v>16.282048051888619</v>
      </c>
      <c r="D54" s="27">
        <v>17.369101724977384</v>
      </c>
      <c r="E54" s="27">
        <v>19.102287278829632</v>
      </c>
      <c r="F54" s="27">
        <v>9.4835897661740578</v>
      </c>
      <c r="G54" s="27">
        <v>22.426268602504059</v>
      </c>
      <c r="H54" s="27">
        <v>23.105743365388253</v>
      </c>
      <c r="I54" s="27">
        <v>18.97569463573441</v>
      </c>
      <c r="J54" s="27">
        <v>35.637030533820003</v>
      </c>
      <c r="K54" s="27">
        <v>21.446649939579938</v>
      </c>
      <c r="L54" s="27">
        <v>22.070483493525863</v>
      </c>
      <c r="M54" s="27">
        <v>23.357258943609875</v>
      </c>
      <c r="N54" s="27">
        <v>21.042972103131056</v>
      </c>
      <c r="O54" s="27">
        <v>23.356625979858858</v>
      </c>
      <c r="P54" s="27">
        <v>31.448736082628301</v>
      </c>
      <c r="Q54" s="27">
        <v>36.213155062085846</v>
      </c>
      <c r="R54" s="27">
        <v>32.632571300068349</v>
      </c>
      <c r="S54" s="27">
        <v>36.13168156046698</v>
      </c>
      <c r="T54" s="27">
        <v>44.652478670351123</v>
      </c>
      <c r="U54" s="27">
        <v>48.607885519341274</v>
      </c>
      <c r="V54" s="27">
        <v>45.204421178285124</v>
      </c>
      <c r="W54" s="27">
        <v>58.625594520322352</v>
      </c>
      <c r="X54" s="27">
        <v>55.298469012523555</v>
      </c>
      <c r="Y54" s="27">
        <v>51.935461651838011</v>
      </c>
      <c r="Z54" s="27">
        <v>39.973872636458779</v>
      </c>
      <c r="AA54" s="27">
        <v>40.499392813080945</v>
      </c>
      <c r="AB54" s="27">
        <v>38.148242900303657</v>
      </c>
      <c r="AC54" s="27">
        <v>52.901293257722351</v>
      </c>
      <c r="AD54" s="27">
        <v>59.53825438699532</v>
      </c>
      <c r="AE54" s="27">
        <v>59.572780451334623</v>
      </c>
    </row>
    <row r="55" spans="1:31" x14ac:dyDescent="0.2">
      <c r="A55" s="13" t="s">
        <v>119</v>
      </c>
      <c r="B55" s="4" t="s">
        <v>120</v>
      </c>
      <c r="C55" s="27">
        <v>14.822559384895742</v>
      </c>
      <c r="D55" s="27">
        <v>15.790557511528306</v>
      </c>
      <c r="E55" s="27">
        <v>18.691574897780939</v>
      </c>
      <c r="F55" s="27">
        <v>21.914413150570113</v>
      </c>
      <c r="G55" s="27">
        <v>22.127232273075389</v>
      </c>
      <c r="H55" s="27">
        <v>21.96709572056097</v>
      </c>
      <c r="I55" s="27">
        <v>20.04594210340036</v>
      </c>
      <c r="J55" s="27">
        <v>21.176582081741007</v>
      </c>
      <c r="K55" s="27">
        <v>20.268690494329118</v>
      </c>
      <c r="L55" s="27">
        <v>21.619447909583766</v>
      </c>
      <c r="M55" s="27">
        <v>21.929882934754346</v>
      </c>
      <c r="N55" s="27">
        <v>22.809184325067648</v>
      </c>
      <c r="O55" s="27">
        <v>21.503209402713829</v>
      </c>
      <c r="P55" s="27">
        <v>19.01978135340293</v>
      </c>
      <c r="Q55" s="27">
        <v>20.54597509773809</v>
      </c>
      <c r="R55" s="27">
        <v>20.05327065725724</v>
      </c>
      <c r="S55" s="27">
        <v>20.417092541100509</v>
      </c>
      <c r="T55" s="27">
        <v>22.386324303234606</v>
      </c>
      <c r="U55" s="27">
        <v>21.250746987160301</v>
      </c>
      <c r="V55" s="27">
        <v>22.86595655424842</v>
      </c>
      <c r="W55" s="27">
        <v>23.778146333765982</v>
      </c>
      <c r="X55" s="27">
        <v>24.148367383528065</v>
      </c>
      <c r="Y55" s="27">
        <v>24.102674557072948</v>
      </c>
      <c r="Z55" s="27">
        <v>25.335946367445963</v>
      </c>
      <c r="AA55" s="27">
        <v>24.068319009268571</v>
      </c>
      <c r="AB55" s="27">
        <v>25.324101273475794</v>
      </c>
      <c r="AC55" s="27">
        <v>27.491166532079617</v>
      </c>
      <c r="AD55" s="27">
        <v>28.856629542246331</v>
      </c>
      <c r="AE55" s="27">
        <v>25.609934360201827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38.589668423683023</v>
      </c>
      <c r="D56" s="21">
        <f t="shared" si="22"/>
        <v>54.260625151450419</v>
      </c>
      <c r="E56" s="21">
        <f t="shared" si="22"/>
        <v>57.657311426814189</v>
      </c>
      <c r="F56" s="21">
        <f t="shared" si="22"/>
        <v>39.976080818882373</v>
      </c>
      <c r="G56" s="21">
        <f t="shared" si="22"/>
        <v>39.911966968683871</v>
      </c>
      <c r="H56" s="21">
        <f t="shared" si="22"/>
        <v>23.904645236896435</v>
      </c>
      <c r="I56" s="21">
        <f t="shared" si="22"/>
        <v>31.970775077286891</v>
      </c>
      <c r="J56" s="21">
        <f t="shared" si="22"/>
        <v>41.130069967666017</v>
      </c>
      <c r="K56" s="21">
        <f t="shared" si="22"/>
        <v>5.6071804841745863</v>
      </c>
      <c r="L56" s="21">
        <f t="shared" si="22"/>
        <v>17.085482422116076</v>
      </c>
      <c r="M56" s="21">
        <f t="shared" si="22"/>
        <v>20.384173974851883</v>
      </c>
      <c r="N56" s="21">
        <f t="shared" si="22"/>
        <v>12.433272327193318</v>
      </c>
      <c r="O56" s="21">
        <f t="shared" si="22"/>
        <v>21.265289111108935</v>
      </c>
      <c r="P56" s="21">
        <f t="shared" si="22"/>
        <v>25.948642911861452</v>
      </c>
      <c r="Q56" s="21">
        <f t="shared" si="22"/>
        <v>53.924015472735817</v>
      </c>
      <c r="R56" s="21">
        <f t="shared" si="22"/>
        <v>28.399615122047688</v>
      </c>
      <c r="S56" s="21">
        <f t="shared" si="22"/>
        <v>21.018495103193874</v>
      </c>
      <c r="T56" s="21">
        <f t="shared" si="22"/>
        <v>25.973100512702818</v>
      </c>
      <c r="U56" s="21">
        <f t="shared" si="22"/>
        <v>34.573374897679599</v>
      </c>
      <c r="V56" s="21">
        <f t="shared" si="22"/>
        <v>38.988687046542765</v>
      </c>
      <c r="W56" s="21">
        <f t="shared" si="22"/>
        <v>62.192340243473069</v>
      </c>
      <c r="X56" s="21">
        <f t="shared" si="22"/>
        <v>84.760370009234862</v>
      </c>
      <c r="Y56" s="21">
        <f t="shared" si="22"/>
        <v>68.671446757158279</v>
      </c>
      <c r="Z56" s="21">
        <f t="shared" si="22"/>
        <v>51.437513365849647</v>
      </c>
      <c r="AA56" s="21">
        <f t="shared" si="22"/>
        <v>37.006167394159156</v>
      </c>
      <c r="AB56" s="21">
        <f t="shared" si="22"/>
        <v>48.855623263393426</v>
      </c>
      <c r="AC56" s="21">
        <f t="shared" si="22"/>
        <v>36.53468693883071</v>
      </c>
      <c r="AD56" s="21">
        <f t="shared" si="22"/>
        <v>42.868562235259738</v>
      </c>
      <c r="AE56" s="21">
        <f t="shared" si="22"/>
        <v>17.090275421325554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0.28569281164615917</v>
      </c>
      <c r="D58" s="27">
        <v>0.38975298196643066</v>
      </c>
      <c r="E58" s="27">
        <v>0.4539008099537748</v>
      </c>
      <c r="F58" s="27">
        <v>0.36764987903601903</v>
      </c>
      <c r="G58" s="27">
        <v>0.4145337052067361</v>
      </c>
      <c r="H58" s="27">
        <v>0.36242259156469864</v>
      </c>
      <c r="I58" s="27">
        <v>0.35085213291516298</v>
      </c>
      <c r="J58" s="27">
        <v>0.41035134254913647</v>
      </c>
      <c r="K58" s="27">
        <v>9.7357329040183904E-2</v>
      </c>
      <c r="L58" s="27">
        <v>0.27931636100454588</v>
      </c>
      <c r="M58" s="27">
        <v>0.28104196245817148</v>
      </c>
      <c r="N58" s="27">
        <v>0.1971545577437499</v>
      </c>
      <c r="O58" s="27">
        <v>0.29236160816433082</v>
      </c>
      <c r="P58" s="27">
        <v>0.41332864459306462</v>
      </c>
      <c r="Q58" s="27">
        <v>0.55414312599120008</v>
      </c>
      <c r="R58" s="27">
        <v>0.44333239582435002</v>
      </c>
      <c r="S58" s="27">
        <v>0.47120795168344537</v>
      </c>
      <c r="T58" s="27">
        <v>0.54767353106606809</v>
      </c>
      <c r="U58" s="27">
        <v>0.31813607167604729</v>
      </c>
      <c r="V58" s="27">
        <v>0.34802827432439015</v>
      </c>
      <c r="W58" s="27">
        <v>0.31998488263040176</v>
      </c>
      <c r="X58" s="27">
        <v>0.4057817470936933</v>
      </c>
      <c r="Y58" s="27">
        <v>0.41979047422312016</v>
      </c>
      <c r="Z58" s="27">
        <v>0.37084481615980402</v>
      </c>
      <c r="AA58" s="27">
        <v>0.38515282673026208</v>
      </c>
      <c r="AB58" s="27">
        <v>0.36341555392436375</v>
      </c>
      <c r="AC58" s="27">
        <v>0.29013475525746113</v>
      </c>
      <c r="AD58" s="27">
        <v>0.21332867261590976</v>
      </c>
      <c r="AE58" s="27">
        <v>0.11736480692503838</v>
      </c>
    </row>
    <row r="59" spans="1:31" x14ac:dyDescent="0.2">
      <c r="A59" s="13" t="s">
        <v>127</v>
      </c>
      <c r="B59" s="4" t="s">
        <v>128</v>
      </c>
      <c r="C59" s="27">
        <v>38.303975612036865</v>
      </c>
      <c r="D59" s="27">
        <v>53.870872169483988</v>
      </c>
      <c r="E59" s="27">
        <v>57.203410616860417</v>
      </c>
      <c r="F59" s="27">
        <v>39.608430939846357</v>
      </c>
      <c r="G59" s="27">
        <v>39.497433263477134</v>
      </c>
      <c r="H59" s="27">
        <v>23.542222645331737</v>
      </c>
      <c r="I59" s="27">
        <v>31.61992294437173</v>
      </c>
      <c r="J59" s="27">
        <v>40.719718625116883</v>
      </c>
      <c r="K59" s="27">
        <v>5.5098231551344021</v>
      </c>
      <c r="L59" s="27">
        <v>16.806166061111529</v>
      </c>
      <c r="M59" s="27">
        <v>20.103132012393711</v>
      </c>
      <c r="N59" s="27">
        <v>12.236117769449569</v>
      </c>
      <c r="O59" s="27">
        <v>20.972927502944604</v>
      </c>
      <c r="P59" s="27">
        <v>25.535314267268387</v>
      </c>
      <c r="Q59" s="27">
        <v>53.369872346744614</v>
      </c>
      <c r="R59" s="27">
        <v>27.956282726223339</v>
      </c>
      <c r="S59" s="27">
        <v>20.547287151510428</v>
      </c>
      <c r="T59" s="27">
        <v>25.42542698163675</v>
      </c>
      <c r="U59" s="27">
        <v>34.255238826003556</v>
      </c>
      <c r="V59" s="27">
        <v>38.640658772218373</v>
      </c>
      <c r="W59" s="27">
        <v>61.872355360842668</v>
      </c>
      <c r="X59" s="27">
        <v>84.354588262141164</v>
      </c>
      <c r="Y59" s="27">
        <v>68.251656282935159</v>
      </c>
      <c r="Z59" s="27">
        <v>51.066668549689844</v>
      </c>
      <c r="AA59" s="27">
        <v>36.621014567428894</v>
      </c>
      <c r="AB59" s="27">
        <v>48.492207709469064</v>
      </c>
      <c r="AC59" s="27">
        <v>36.244552183573248</v>
      </c>
      <c r="AD59" s="27">
        <v>42.655233562643829</v>
      </c>
      <c r="AE59" s="27">
        <v>16.972910614400515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1.3906804686787908</v>
      </c>
      <c r="X60" s="21">
        <f t="shared" si="23"/>
        <v>1.6100103493492339</v>
      </c>
      <c r="Y60" s="21">
        <f t="shared" si="23"/>
        <v>8.5274714650084054</v>
      </c>
      <c r="Z60" s="21">
        <f t="shared" si="23"/>
        <v>9.6033643617458804</v>
      </c>
      <c r="AA60" s="21">
        <f t="shared" si="23"/>
        <v>8.4479779865819395</v>
      </c>
      <c r="AB60" s="21">
        <f t="shared" si="23"/>
        <v>7.5184381936707929</v>
      </c>
      <c r="AC60" s="21">
        <f t="shared" si="23"/>
        <v>0.56970487362666822</v>
      </c>
      <c r="AD60" s="21">
        <f t="shared" si="23"/>
        <v>0.55752303274433079</v>
      </c>
      <c r="AE60" s="21">
        <f t="shared" si="23"/>
        <v>0.20677139953930451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1.3906804686787908</v>
      </c>
      <c r="X62" s="21">
        <f t="shared" si="24"/>
        <v>1.6100103493492339</v>
      </c>
      <c r="Y62" s="21">
        <f t="shared" si="24"/>
        <v>8.5274714650084054</v>
      </c>
      <c r="Z62" s="21">
        <f t="shared" si="24"/>
        <v>9.6033643617458804</v>
      </c>
      <c r="AA62" s="21">
        <f t="shared" si="24"/>
        <v>8.4479779865819395</v>
      </c>
      <c r="AB62" s="21">
        <f t="shared" si="24"/>
        <v>7.5184381936707929</v>
      </c>
      <c r="AC62" s="21">
        <f t="shared" si="24"/>
        <v>0.56970487362666822</v>
      </c>
      <c r="AD62" s="21">
        <f t="shared" si="24"/>
        <v>0.55752303274433079</v>
      </c>
      <c r="AE62" s="21">
        <f t="shared" si="24"/>
        <v>0.20677139953930451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1.3906804686787908</v>
      </c>
      <c r="X63" s="27">
        <v>1.6100103493492339</v>
      </c>
      <c r="Y63" s="27">
        <v>8.5274714650084054</v>
      </c>
      <c r="Z63" s="27">
        <v>9.6033643617458804</v>
      </c>
      <c r="AA63" s="27">
        <v>8.4479779865819395</v>
      </c>
      <c r="AB63" s="27">
        <v>7.5184381936707929</v>
      </c>
      <c r="AC63" s="27">
        <v>0.56970487362666822</v>
      </c>
      <c r="AD63" s="27">
        <v>0.55752303274433079</v>
      </c>
      <c r="AE63" s="27">
        <v>0.20677139953930451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0</v>
      </c>
      <c r="AE67" s="21">
        <f t="shared" si="25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0</v>
      </c>
      <c r="AE80" s="21">
        <f t="shared" si="3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0</v>
      </c>
      <c r="AE91" s="21">
        <f t="shared" si="3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0</v>
      </c>
      <c r="AE94" s="21">
        <f t="shared" si="3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0.70201085599676571</v>
      </c>
      <c r="D111" s="28">
        <f t="shared" si="39"/>
        <v>0.69958572440904743</v>
      </c>
      <c r="E111" s="28">
        <f t="shared" si="39"/>
        <v>0.73559013814904306</v>
      </c>
      <c r="F111" s="28">
        <f t="shared" si="39"/>
        <v>0.73929689922133945</v>
      </c>
      <c r="G111" s="28">
        <f t="shared" si="39"/>
        <v>0.77245788688633066</v>
      </c>
      <c r="H111" s="28">
        <f t="shared" si="39"/>
        <v>0.78445666057522501</v>
      </c>
      <c r="I111" s="28">
        <f t="shared" si="39"/>
        <v>0.81628508730474936</v>
      </c>
      <c r="J111" s="28">
        <f t="shared" si="39"/>
        <v>0.82876691514573175</v>
      </c>
      <c r="K111" s="28">
        <f t="shared" si="39"/>
        <v>0.8346026255027077</v>
      </c>
      <c r="L111" s="28">
        <f t="shared" si="39"/>
        <v>0.76924024551768944</v>
      </c>
      <c r="M111" s="28">
        <f t="shared" si="39"/>
        <v>0.87547477245017946</v>
      </c>
      <c r="N111" s="28">
        <f t="shared" si="39"/>
        <v>0.89417646632750014</v>
      </c>
      <c r="O111" s="28">
        <f t="shared" si="39"/>
        <v>0.96339328988816086</v>
      </c>
      <c r="P111" s="28">
        <f t="shared" si="39"/>
        <v>1.0433203894760401</v>
      </c>
      <c r="Q111" s="28">
        <f t="shared" si="39"/>
        <v>1.1051801834518955</v>
      </c>
      <c r="R111" s="28">
        <f t="shared" si="39"/>
        <v>1.0810538561470218</v>
      </c>
      <c r="S111" s="28">
        <f t="shared" si="39"/>
        <v>1.0982198526356315</v>
      </c>
      <c r="T111" s="28">
        <f t="shared" si="39"/>
        <v>1.1447825227104476</v>
      </c>
      <c r="U111" s="28">
        <f t="shared" si="39"/>
        <v>1.2176535437419687</v>
      </c>
      <c r="V111" s="28">
        <f t="shared" si="39"/>
        <v>1.2599233285154909</v>
      </c>
      <c r="W111" s="28">
        <f t="shared" si="39"/>
        <v>1.4120391571427953</v>
      </c>
      <c r="X111" s="28">
        <f t="shared" si="39"/>
        <v>1.6823922767764514</v>
      </c>
      <c r="Y111" s="28">
        <f t="shared" si="39"/>
        <v>1.7289889860308338</v>
      </c>
      <c r="Z111" s="28">
        <f t="shared" si="39"/>
        <v>1.7511918481301121</v>
      </c>
      <c r="AA111" s="28">
        <f t="shared" si="39"/>
        <v>1.6829630689517219</v>
      </c>
      <c r="AB111" s="28">
        <f t="shared" si="39"/>
        <v>1.6863761828844965</v>
      </c>
      <c r="AC111" s="28">
        <f t="shared" si="39"/>
        <v>1.8527480429245777</v>
      </c>
      <c r="AD111" s="28">
        <f t="shared" si="39"/>
        <v>1.9290531228257346</v>
      </c>
      <c r="AE111" s="28">
        <f t="shared" si="39"/>
        <v>2.0332746568966287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0</v>
      </c>
      <c r="V112" s="21">
        <f t="shared" si="40"/>
        <v>0</v>
      </c>
      <c r="W112" s="21">
        <f t="shared" si="40"/>
        <v>0</v>
      </c>
      <c r="X112" s="21">
        <f t="shared" si="40"/>
        <v>0</v>
      </c>
      <c r="Y112" s="21">
        <f t="shared" si="40"/>
        <v>0</v>
      </c>
      <c r="Z112" s="21">
        <f t="shared" si="40"/>
        <v>0</v>
      </c>
      <c r="AA112" s="21">
        <f t="shared" si="40"/>
        <v>0</v>
      </c>
      <c r="AB112" s="21">
        <f t="shared" si="40"/>
        <v>0</v>
      </c>
      <c r="AC112" s="21">
        <f t="shared" si="40"/>
        <v>1.1316801317632089E-4</v>
      </c>
      <c r="AD112" s="21">
        <f t="shared" si="40"/>
        <v>0</v>
      </c>
      <c r="AE112" s="21">
        <f t="shared" si="40"/>
        <v>6.2493280604748276E-3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1.1316801317632089E-4</v>
      </c>
      <c r="AD113" s="27">
        <v>0</v>
      </c>
      <c r="AE113" s="27">
        <v>6.2493280604748276E-3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>
        <v>0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  <c r="T144" s="27">
        <v>0</v>
      </c>
      <c r="U144" s="27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</row>
    <row r="145" spans="1:31" x14ac:dyDescent="0.2">
      <c r="A145" s="13" t="s">
        <v>314</v>
      </c>
      <c r="B145" s="4" t="s">
        <v>315</v>
      </c>
      <c r="C145" s="27">
        <v>0</v>
      </c>
      <c r="D145" s="27">
        <v>0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  <c r="T145" s="27">
        <v>0</v>
      </c>
      <c r="U145" s="27">
        <v>0</v>
      </c>
      <c r="V145" s="27">
        <v>0</v>
      </c>
      <c r="W145" s="27">
        <v>0</v>
      </c>
      <c r="X145" s="27">
        <v>0</v>
      </c>
      <c r="Y145" s="27">
        <v>0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</row>
    <row r="146" spans="1:31" x14ac:dyDescent="0.2">
      <c r="A146" s="13" t="s">
        <v>316</v>
      </c>
      <c r="B146" s="4" t="s">
        <v>317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</row>
    <row r="147" spans="1:31" x14ac:dyDescent="0.2">
      <c r="A147" s="13" t="s">
        <v>318</v>
      </c>
      <c r="B147" s="4" t="s">
        <v>319</v>
      </c>
      <c r="C147" s="27">
        <v>0</v>
      </c>
      <c r="D147" s="27">
        <v>0</v>
      </c>
      <c r="E147" s="27">
        <v>0</v>
      </c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  <c r="Z147" s="27">
        <v>0</v>
      </c>
      <c r="AA147" s="27">
        <v>0</v>
      </c>
      <c r="AB147" s="27">
        <v>0</v>
      </c>
      <c r="AC147" s="27">
        <v>0</v>
      </c>
      <c r="AD147" s="27">
        <v>0</v>
      </c>
      <c r="AE147" s="27">
        <v>0</v>
      </c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0.70201085599676571</v>
      </c>
      <c r="D149" s="21">
        <f t="shared" si="45"/>
        <v>0.69958572440904743</v>
      </c>
      <c r="E149" s="21">
        <f t="shared" si="45"/>
        <v>0.73559013814904306</v>
      </c>
      <c r="F149" s="21">
        <f t="shared" si="45"/>
        <v>0.73929689922133945</v>
      </c>
      <c r="G149" s="21">
        <f t="shared" si="45"/>
        <v>0.77245788688633066</v>
      </c>
      <c r="H149" s="21">
        <f t="shared" si="45"/>
        <v>0.78445666057522501</v>
      </c>
      <c r="I149" s="21">
        <f t="shared" si="45"/>
        <v>0.81628508730474936</v>
      </c>
      <c r="J149" s="21">
        <f t="shared" si="45"/>
        <v>0.82876691514573175</v>
      </c>
      <c r="K149" s="21">
        <f t="shared" si="45"/>
        <v>0.8346026255027077</v>
      </c>
      <c r="L149" s="21">
        <f t="shared" si="45"/>
        <v>0.76924024551768944</v>
      </c>
      <c r="M149" s="21">
        <f t="shared" si="45"/>
        <v>0.87547477245017946</v>
      </c>
      <c r="N149" s="21">
        <f t="shared" si="45"/>
        <v>0.89417646632750014</v>
      </c>
      <c r="O149" s="21">
        <f t="shared" si="45"/>
        <v>0.96339328988816086</v>
      </c>
      <c r="P149" s="21">
        <f t="shared" si="45"/>
        <v>1.0433203894760401</v>
      </c>
      <c r="Q149" s="21">
        <f t="shared" si="45"/>
        <v>1.1051801834518955</v>
      </c>
      <c r="R149" s="21">
        <f t="shared" si="45"/>
        <v>1.0810538561470218</v>
      </c>
      <c r="S149" s="21">
        <f t="shared" si="45"/>
        <v>1.0982198526356315</v>
      </c>
      <c r="T149" s="21">
        <f t="shared" si="45"/>
        <v>1.1447825227104476</v>
      </c>
      <c r="U149" s="21">
        <f t="shared" si="45"/>
        <v>1.2176535437419687</v>
      </c>
      <c r="V149" s="21">
        <f t="shared" si="45"/>
        <v>1.2599233285154909</v>
      </c>
      <c r="W149" s="21">
        <f t="shared" si="45"/>
        <v>1.4120391571427953</v>
      </c>
      <c r="X149" s="21">
        <f t="shared" si="45"/>
        <v>1.6823922767764514</v>
      </c>
      <c r="Y149" s="21">
        <f t="shared" si="45"/>
        <v>1.7289889860308338</v>
      </c>
      <c r="Z149" s="21">
        <f t="shared" si="45"/>
        <v>1.7511918481301121</v>
      </c>
      <c r="AA149" s="21">
        <f t="shared" si="45"/>
        <v>1.6829630689517219</v>
      </c>
      <c r="AB149" s="21">
        <f t="shared" si="45"/>
        <v>1.6863761828844965</v>
      </c>
      <c r="AC149" s="21">
        <f t="shared" si="45"/>
        <v>1.8526348749114014</v>
      </c>
      <c r="AD149" s="21">
        <f t="shared" si="45"/>
        <v>1.9290531228257346</v>
      </c>
      <c r="AE149" s="21">
        <f t="shared" si="45"/>
        <v>2.0270253288361539</v>
      </c>
    </row>
    <row r="150" spans="1:31" x14ac:dyDescent="0.2">
      <c r="A150" s="13" t="s">
        <v>323</v>
      </c>
      <c r="B150" s="4" t="s">
        <v>324</v>
      </c>
      <c r="C150" s="27">
        <v>0.58545804270541402</v>
      </c>
      <c r="D150" s="27">
        <v>0.59703141564557316</v>
      </c>
      <c r="E150" s="27">
        <v>0.60893035660138406</v>
      </c>
      <c r="F150" s="27">
        <v>0.62116062041114606</v>
      </c>
      <c r="G150" s="27">
        <v>0.63372827346110694</v>
      </c>
      <c r="H150" s="27">
        <v>0.64663969825797052</v>
      </c>
      <c r="I150" s="27">
        <v>0.65990159855082042</v>
      </c>
      <c r="J150" s="27">
        <v>0.67352100501091838</v>
      </c>
      <c r="K150" s="27">
        <v>0.68750528147912304</v>
      </c>
      <c r="L150" s="27">
        <v>0.72959102842780854</v>
      </c>
      <c r="M150" s="27">
        <v>0.7251259138696533</v>
      </c>
      <c r="N150" s="27">
        <v>0.74061007602445827</v>
      </c>
      <c r="O150" s="27">
        <v>0.79275651264084201</v>
      </c>
      <c r="P150" s="27">
        <v>0.86457289735905496</v>
      </c>
      <c r="Q150" s="27">
        <v>0.9132315424782953</v>
      </c>
      <c r="R150" s="27">
        <v>0.88637294535564681</v>
      </c>
      <c r="S150" s="27">
        <v>0.93081839447427017</v>
      </c>
      <c r="T150" s="27">
        <v>0.98863512572821943</v>
      </c>
      <c r="U150" s="27">
        <v>1.0610396312321682</v>
      </c>
      <c r="V150" s="27">
        <v>1.1415764380680877</v>
      </c>
      <c r="W150" s="27">
        <v>1.2462101149773515</v>
      </c>
      <c r="X150" s="27">
        <v>1.5188834440676284</v>
      </c>
      <c r="Y150" s="27">
        <v>1.5716707468023046</v>
      </c>
      <c r="Z150" s="27">
        <v>1.5436206725696773</v>
      </c>
      <c r="AA150" s="27">
        <v>1.511064372044161</v>
      </c>
      <c r="AB150" s="27">
        <v>1.5037883546229669</v>
      </c>
      <c r="AC150" s="27">
        <v>1.6880198712880583</v>
      </c>
      <c r="AD150" s="27">
        <v>1.7988314423475806</v>
      </c>
      <c r="AE150" s="27">
        <v>1.8758937941458067</v>
      </c>
    </row>
    <row r="151" spans="1:31" x14ac:dyDescent="0.2">
      <c r="A151" s="13" t="s">
        <v>325</v>
      </c>
      <c r="B151" s="4" t="s">
        <v>326</v>
      </c>
      <c r="C151" s="27">
        <v>0.11655281329135166</v>
      </c>
      <c r="D151" s="27">
        <v>0.10255430876347428</v>
      </c>
      <c r="E151" s="27">
        <v>0.12665978154765903</v>
      </c>
      <c r="F151" s="27">
        <v>0.11813627881019344</v>
      </c>
      <c r="G151" s="27">
        <v>0.13872961342522375</v>
      </c>
      <c r="H151" s="27">
        <v>0.13781696231725443</v>
      </c>
      <c r="I151" s="27">
        <v>0.15638348875392899</v>
      </c>
      <c r="J151" s="27">
        <v>0.1552459101348134</v>
      </c>
      <c r="K151" s="27">
        <v>0.1470973440235846</v>
      </c>
      <c r="L151" s="27">
        <v>3.9649217089880895E-2</v>
      </c>
      <c r="M151" s="27">
        <v>0.15034885858052613</v>
      </c>
      <c r="N151" s="27">
        <v>0.15356639030304184</v>
      </c>
      <c r="O151" s="27">
        <v>0.17063677724731888</v>
      </c>
      <c r="P151" s="27">
        <v>0.17874749211698518</v>
      </c>
      <c r="Q151" s="27">
        <v>0.19194864097360026</v>
      </c>
      <c r="R151" s="27">
        <v>0.19468091079137503</v>
      </c>
      <c r="S151" s="27">
        <v>0.16740145816136123</v>
      </c>
      <c r="T151" s="27">
        <v>0.15614739698222802</v>
      </c>
      <c r="U151" s="27">
        <v>0.15661391250980042</v>
      </c>
      <c r="V151" s="27">
        <v>0.11834689044740319</v>
      </c>
      <c r="W151" s="27">
        <v>0.1658290421654437</v>
      </c>
      <c r="X151" s="27">
        <v>0.16350883270882294</v>
      </c>
      <c r="Y151" s="27">
        <v>0.15731823922852919</v>
      </c>
      <c r="Z151" s="27">
        <v>0.20757117556043483</v>
      </c>
      <c r="AA151" s="27">
        <v>0.17189869690756079</v>
      </c>
      <c r="AB151" s="27">
        <v>0.18258782826152972</v>
      </c>
      <c r="AC151" s="27">
        <v>0.16461500362334305</v>
      </c>
      <c r="AD151" s="27">
        <v>0.13022168047815405</v>
      </c>
      <c r="AE151" s="27">
        <v>0.15113153469034718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0.26555407155272953</v>
      </c>
      <c r="D191" s="28">
        <f t="shared" si="53"/>
        <v>0.30015978291681883</v>
      </c>
      <c r="E191" s="28">
        <f t="shared" si="53"/>
        <v>0.32592554328340856</v>
      </c>
      <c r="F191" s="28">
        <f t="shared" si="53"/>
        <v>0.32717009854024776</v>
      </c>
      <c r="G191" s="28">
        <f t="shared" si="53"/>
        <v>0.31013059296920631</v>
      </c>
      <c r="H191" s="28">
        <f t="shared" si="53"/>
        <v>0.34638277496528025</v>
      </c>
      <c r="I191" s="28">
        <f t="shared" si="53"/>
        <v>0.45807856148180581</v>
      </c>
      <c r="J191" s="28">
        <f t="shared" si="53"/>
        <v>0.32129916190658075</v>
      </c>
      <c r="K191" s="28">
        <f t="shared" si="53"/>
        <v>0.36439853459438826</v>
      </c>
      <c r="L191" s="28">
        <f t="shared" si="53"/>
        <v>0.41884188788793358</v>
      </c>
      <c r="M191" s="28">
        <f t="shared" si="53"/>
        <v>0.46590224602274183</v>
      </c>
      <c r="N191" s="28">
        <f t="shared" si="53"/>
        <v>0.42055667476666503</v>
      </c>
      <c r="O191" s="28">
        <f t="shared" si="53"/>
        <v>0.47466864478565907</v>
      </c>
      <c r="P191" s="28">
        <f t="shared" si="53"/>
        <v>0.52791751736361869</v>
      </c>
      <c r="Q191" s="28">
        <f t="shared" si="53"/>
        <v>0.54044267656966272</v>
      </c>
      <c r="R191" s="28">
        <f t="shared" si="53"/>
        <v>0.4541236799898038</v>
      </c>
      <c r="S191" s="28">
        <f t="shared" si="53"/>
        <v>0.4800323286855156</v>
      </c>
      <c r="T191" s="28">
        <f t="shared" si="53"/>
        <v>0.47479052854173698</v>
      </c>
      <c r="U191" s="28">
        <f t="shared" si="53"/>
        <v>0.52727987321696157</v>
      </c>
      <c r="V191" s="28">
        <f t="shared" si="53"/>
        <v>0.46350601594898788</v>
      </c>
      <c r="W191" s="28">
        <f t="shared" si="53"/>
        <v>0.58027619296504585</v>
      </c>
      <c r="X191" s="28">
        <f t="shared" si="53"/>
        <v>0.57508239193213839</v>
      </c>
      <c r="Y191" s="28">
        <f t="shared" si="53"/>
        <v>0.5726460422317744</v>
      </c>
      <c r="Z191" s="28">
        <f t="shared" si="53"/>
        <v>0.61589114897502373</v>
      </c>
      <c r="AA191" s="28">
        <f t="shared" si="53"/>
        <v>0.58682219562779614</v>
      </c>
      <c r="AB191" s="28">
        <f t="shared" si="53"/>
        <v>0.66610155847315677</v>
      </c>
      <c r="AC191" s="28">
        <f t="shared" si="53"/>
        <v>0.54909269966527441</v>
      </c>
      <c r="AD191" s="28">
        <f t="shared" si="53"/>
        <v>0.55555642869191335</v>
      </c>
      <c r="AE191" s="28">
        <f t="shared" si="53"/>
        <v>0.56255995093715772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0.26555407155272953</v>
      </c>
      <c r="D294" s="27">
        <v>0.30015978291681883</v>
      </c>
      <c r="E294" s="27">
        <v>0.32592554328340856</v>
      </c>
      <c r="F294" s="27">
        <v>0.32717009854024776</v>
      </c>
      <c r="G294" s="27">
        <v>0.31013059296920631</v>
      </c>
      <c r="H294" s="27">
        <v>0.34638277496528025</v>
      </c>
      <c r="I294" s="27">
        <v>0.45807856148180581</v>
      </c>
      <c r="J294" s="27">
        <v>0.32129916190658075</v>
      </c>
      <c r="K294" s="27">
        <v>0.36439853459438826</v>
      </c>
      <c r="L294" s="27">
        <v>0.41884188788793358</v>
      </c>
      <c r="M294" s="27">
        <v>0.46590224602274183</v>
      </c>
      <c r="N294" s="27">
        <v>0.42055667476666503</v>
      </c>
      <c r="O294" s="27">
        <v>0.47466864478565907</v>
      </c>
      <c r="P294" s="27">
        <v>0.52791751736361869</v>
      </c>
      <c r="Q294" s="27">
        <v>0.54044267656966272</v>
      </c>
      <c r="R294" s="27">
        <v>0.4541236799898038</v>
      </c>
      <c r="S294" s="27">
        <v>0.4800323286855156</v>
      </c>
      <c r="T294" s="27">
        <v>0.47479052854173698</v>
      </c>
      <c r="U294" s="27">
        <v>0.52727987321696157</v>
      </c>
      <c r="V294" s="27">
        <v>0.46350601594898788</v>
      </c>
      <c r="W294" s="27">
        <v>0.58027619296504585</v>
      </c>
      <c r="X294" s="27">
        <v>0.57508239193213839</v>
      </c>
      <c r="Y294" s="27">
        <v>0.5726460422317744</v>
      </c>
      <c r="Z294" s="27">
        <v>0.61589114897502373</v>
      </c>
      <c r="AA294" s="27">
        <v>0.58682219562779614</v>
      </c>
      <c r="AB294" s="27">
        <v>0.66610155847315677</v>
      </c>
      <c r="AC294" s="27">
        <v>0.54909269966527441</v>
      </c>
      <c r="AD294" s="27">
        <v>0.55555642869191335</v>
      </c>
      <c r="AE294" s="27">
        <v>0.56255995093715772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1.1725801650591523</v>
      </c>
      <c r="D297" s="28">
        <f t="shared" si="79"/>
        <v>1.1730479015760378</v>
      </c>
      <c r="E297" s="28">
        <f t="shared" si="79"/>
        <v>1.1772279015760383</v>
      </c>
      <c r="F297" s="28">
        <f t="shared" si="79"/>
        <v>1.1933151681051217</v>
      </c>
      <c r="G297" s="28">
        <f t="shared" si="79"/>
        <v>1.2434328783626518</v>
      </c>
      <c r="H297" s="28">
        <f t="shared" si="79"/>
        <v>1.2460975560119731</v>
      </c>
      <c r="I297" s="28">
        <f t="shared" si="79"/>
        <v>1.2487823354222489</v>
      </c>
      <c r="J297" s="28">
        <f t="shared" si="79"/>
        <v>1.2558979372639698</v>
      </c>
      <c r="K297" s="28">
        <f t="shared" si="79"/>
        <v>1.2549688681956142</v>
      </c>
      <c r="L297" s="28">
        <f t="shared" si="79"/>
        <v>1.2612805148181956</v>
      </c>
      <c r="M297" s="28">
        <f t="shared" si="79"/>
        <v>1.2484835989621799</v>
      </c>
      <c r="N297" s="28">
        <f t="shared" si="79"/>
        <v>1.3655986269809299</v>
      </c>
      <c r="O297" s="28">
        <f t="shared" si="79"/>
        <v>1.361969456708217</v>
      </c>
      <c r="P297" s="28">
        <f t="shared" si="79"/>
        <v>0.33646860608335083</v>
      </c>
      <c r="Q297" s="28">
        <f t="shared" si="79"/>
        <v>0.33402608758541624</v>
      </c>
      <c r="R297" s="28">
        <f t="shared" si="79"/>
        <v>0.22191908331241142</v>
      </c>
      <c r="S297" s="28">
        <f t="shared" si="79"/>
        <v>0.20941189398635923</v>
      </c>
      <c r="T297" s="28">
        <f t="shared" si="79"/>
        <v>0.21272736472718884</v>
      </c>
      <c r="U297" s="28">
        <f t="shared" si="79"/>
        <v>0.21802509986799873</v>
      </c>
      <c r="V297" s="28">
        <f t="shared" si="79"/>
        <v>0.21303043975199362</v>
      </c>
      <c r="W297" s="28">
        <f t="shared" si="79"/>
        <v>0.20514456619534463</v>
      </c>
      <c r="X297" s="28">
        <f t="shared" si="79"/>
        <v>0.20467682967845721</v>
      </c>
      <c r="Y297" s="28">
        <f t="shared" si="79"/>
        <v>0.20049682967845733</v>
      </c>
      <c r="Z297" s="28">
        <f t="shared" si="79"/>
        <v>0.18440956314937454</v>
      </c>
      <c r="AA297" s="28">
        <f t="shared" si="79"/>
        <v>0.13429185289184328</v>
      </c>
      <c r="AB297" s="28">
        <f t="shared" si="79"/>
        <v>0.12707200000000049</v>
      </c>
      <c r="AC297" s="28">
        <f t="shared" si="79"/>
        <v>0.11843333333333332</v>
      </c>
      <c r="AD297" s="28">
        <f t="shared" si="79"/>
        <v>0.10617200000000047</v>
      </c>
      <c r="AE297" s="28">
        <f t="shared" si="79"/>
        <v>0.10282800000000017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1.1725801650591523</v>
      </c>
      <c r="D298" s="21">
        <f t="shared" si="80"/>
        <v>1.1730479015760378</v>
      </c>
      <c r="E298" s="21">
        <f t="shared" si="80"/>
        <v>1.1772279015760383</v>
      </c>
      <c r="F298" s="21">
        <f t="shared" si="80"/>
        <v>1.1933151681051217</v>
      </c>
      <c r="G298" s="21">
        <f t="shared" si="80"/>
        <v>1.2434328783626518</v>
      </c>
      <c r="H298" s="21">
        <f t="shared" si="80"/>
        <v>1.2460975560119731</v>
      </c>
      <c r="I298" s="21">
        <f t="shared" si="80"/>
        <v>1.2487823354222489</v>
      </c>
      <c r="J298" s="21">
        <f t="shared" si="80"/>
        <v>1.2558979372639698</v>
      </c>
      <c r="K298" s="21">
        <f t="shared" si="80"/>
        <v>1.2549688681956142</v>
      </c>
      <c r="L298" s="21">
        <f t="shared" si="80"/>
        <v>1.2612805148181956</v>
      </c>
      <c r="M298" s="21">
        <f t="shared" si="80"/>
        <v>1.2484835989621799</v>
      </c>
      <c r="N298" s="21">
        <f t="shared" si="80"/>
        <v>1.3655986269809299</v>
      </c>
      <c r="O298" s="21">
        <f t="shared" si="80"/>
        <v>1.361969456708217</v>
      </c>
      <c r="P298" s="21">
        <f t="shared" si="80"/>
        <v>0.33646860608335083</v>
      </c>
      <c r="Q298" s="21">
        <f t="shared" si="80"/>
        <v>0.33402608758541624</v>
      </c>
      <c r="R298" s="21">
        <f t="shared" si="80"/>
        <v>0.22191908331241142</v>
      </c>
      <c r="S298" s="21">
        <f t="shared" si="80"/>
        <v>0.20941189398635923</v>
      </c>
      <c r="T298" s="21">
        <f t="shared" si="80"/>
        <v>0.21272736472718884</v>
      </c>
      <c r="U298" s="21">
        <f t="shared" si="80"/>
        <v>0.21802509986799873</v>
      </c>
      <c r="V298" s="21">
        <f t="shared" si="80"/>
        <v>0.21303043975199362</v>
      </c>
      <c r="W298" s="21">
        <f t="shared" si="80"/>
        <v>0.20514456619534463</v>
      </c>
      <c r="X298" s="21">
        <f t="shared" si="80"/>
        <v>0.20467682967845721</v>
      </c>
      <c r="Y298" s="21">
        <f t="shared" si="80"/>
        <v>0.20049682967845733</v>
      </c>
      <c r="Z298" s="21">
        <f t="shared" si="80"/>
        <v>0.18440956314937454</v>
      </c>
      <c r="AA298" s="21">
        <f t="shared" si="80"/>
        <v>0.13429185289184328</v>
      </c>
      <c r="AB298" s="21">
        <f t="shared" si="80"/>
        <v>0.12707200000000049</v>
      </c>
      <c r="AC298" s="21">
        <f t="shared" si="80"/>
        <v>0.11843333333333332</v>
      </c>
      <c r="AD298" s="21">
        <f t="shared" si="80"/>
        <v>0.10617200000000047</v>
      </c>
      <c r="AE298" s="21">
        <f t="shared" si="80"/>
        <v>0.10282800000000017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0</v>
      </c>
      <c r="D299" s="21">
        <f t="shared" si="81"/>
        <v>0</v>
      </c>
      <c r="E299" s="21">
        <f t="shared" si="81"/>
        <v>0</v>
      </c>
      <c r="F299" s="21">
        <f t="shared" si="81"/>
        <v>0</v>
      </c>
      <c r="G299" s="21">
        <f t="shared" si="81"/>
        <v>0</v>
      </c>
      <c r="H299" s="21">
        <f t="shared" si="81"/>
        <v>0</v>
      </c>
      <c r="I299" s="21">
        <f t="shared" si="81"/>
        <v>0</v>
      </c>
      <c r="J299" s="21">
        <f t="shared" si="81"/>
        <v>0</v>
      </c>
      <c r="K299" s="21">
        <f t="shared" si="81"/>
        <v>0</v>
      </c>
      <c r="L299" s="21">
        <f t="shared" si="81"/>
        <v>0</v>
      </c>
      <c r="M299" s="21">
        <f t="shared" si="81"/>
        <v>0</v>
      </c>
      <c r="N299" s="21">
        <f t="shared" si="81"/>
        <v>0</v>
      </c>
      <c r="O299" s="21">
        <f t="shared" si="81"/>
        <v>0</v>
      </c>
      <c r="P299" s="21">
        <f t="shared" si="81"/>
        <v>0</v>
      </c>
      <c r="Q299" s="21">
        <f t="shared" si="81"/>
        <v>0</v>
      </c>
      <c r="R299" s="21">
        <f t="shared" si="81"/>
        <v>0</v>
      </c>
      <c r="S299" s="21">
        <f t="shared" si="81"/>
        <v>0</v>
      </c>
      <c r="T299" s="21">
        <f t="shared" si="81"/>
        <v>0</v>
      </c>
      <c r="U299" s="21">
        <f t="shared" si="81"/>
        <v>0</v>
      </c>
      <c r="V299" s="21">
        <f t="shared" si="81"/>
        <v>0</v>
      </c>
      <c r="W299" s="21">
        <f t="shared" si="81"/>
        <v>0</v>
      </c>
      <c r="X299" s="21">
        <f t="shared" si="81"/>
        <v>0</v>
      </c>
      <c r="Y299" s="21">
        <f t="shared" si="81"/>
        <v>0</v>
      </c>
      <c r="Z299" s="21">
        <f t="shared" si="81"/>
        <v>0</v>
      </c>
      <c r="AA299" s="21">
        <f t="shared" si="81"/>
        <v>0</v>
      </c>
      <c r="AB299" s="21">
        <f t="shared" si="81"/>
        <v>0</v>
      </c>
      <c r="AC299" s="21">
        <f>+AC300+AC349+AC364</f>
        <v>0</v>
      </c>
      <c r="AD299" s="21">
        <f t="shared" si="81"/>
        <v>0</v>
      </c>
      <c r="AE299" s="21">
        <f t="shared" si="81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0</v>
      </c>
      <c r="D349" s="21">
        <f t="shared" si="88"/>
        <v>0</v>
      </c>
      <c r="E349" s="21">
        <f t="shared" si="88"/>
        <v>0</v>
      </c>
      <c r="F349" s="21">
        <f t="shared" si="88"/>
        <v>0</v>
      </c>
      <c r="G349" s="21">
        <f t="shared" si="88"/>
        <v>0</v>
      </c>
      <c r="H349" s="21">
        <f t="shared" si="88"/>
        <v>0</v>
      </c>
      <c r="I349" s="21">
        <f t="shared" si="88"/>
        <v>0</v>
      </c>
      <c r="J349" s="21">
        <f t="shared" si="88"/>
        <v>0</v>
      </c>
      <c r="K349" s="21">
        <f t="shared" si="88"/>
        <v>0</v>
      </c>
      <c r="L349" s="21">
        <f t="shared" si="88"/>
        <v>0</v>
      </c>
      <c r="M349" s="21">
        <f t="shared" si="88"/>
        <v>0</v>
      </c>
      <c r="N349" s="21">
        <f t="shared" si="88"/>
        <v>0</v>
      </c>
      <c r="O349" s="21">
        <f t="shared" si="88"/>
        <v>0</v>
      </c>
      <c r="P349" s="21">
        <f t="shared" si="88"/>
        <v>0</v>
      </c>
      <c r="Q349" s="21">
        <f t="shared" si="88"/>
        <v>0</v>
      </c>
      <c r="R349" s="21">
        <f t="shared" si="88"/>
        <v>0</v>
      </c>
      <c r="S349" s="21">
        <f t="shared" si="88"/>
        <v>0</v>
      </c>
      <c r="T349" s="21">
        <f t="shared" si="88"/>
        <v>0</v>
      </c>
      <c r="U349" s="21">
        <f t="shared" si="88"/>
        <v>0</v>
      </c>
      <c r="V349" s="21">
        <f t="shared" si="88"/>
        <v>0</v>
      </c>
      <c r="W349" s="21">
        <f t="shared" si="88"/>
        <v>0</v>
      </c>
      <c r="X349" s="21">
        <f t="shared" si="88"/>
        <v>0</v>
      </c>
      <c r="Y349" s="21">
        <f t="shared" si="88"/>
        <v>0</v>
      </c>
      <c r="Z349" s="21">
        <f t="shared" si="88"/>
        <v>0</v>
      </c>
      <c r="AA349" s="21">
        <f t="shared" si="88"/>
        <v>0</v>
      </c>
      <c r="AB349" s="21">
        <f t="shared" si="88"/>
        <v>0</v>
      </c>
      <c r="AC349" s="21">
        <f t="shared" si="88"/>
        <v>0</v>
      </c>
      <c r="AD349" s="21">
        <f t="shared" si="88"/>
        <v>0</v>
      </c>
      <c r="AE349" s="21">
        <f t="shared" si="8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0</v>
      </c>
      <c r="D350" s="21">
        <f t="shared" si="89"/>
        <v>0</v>
      </c>
      <c r="E350" s="21">
        <f t="shared" si="89"/>
        <v>0</v>
      </c>
      <c r="F350" s="21">
        <f t="shared" si="89"/>
        <v>0</v>
      </c>
      <c r="G350" s="21">
        <f t="shared" si="89"/>
        <v>0</v>
      </c>
      <c r="H350" s="21">
        <f t="shared" si="89"/>
        <v>0</v>
      </c>
      <c r="I350" s="21">
        <f t="shared" si="89"/>
        <v>0</v>
      </c>
      <c r="J350" s="21">
        <f t="shared" si="89"/>
        <v>0</v>
      </c>
      <c r="K350" s="21">
        <f t="shared" si="89"/>
        <v>0</v>
      </c>
      <c r="L350" s="21">
        <f t="shared" si="89"/>
        <v>0</v>
      </c>
      <c r="M350" s="21">
        <f t="shared" si="89"/>
        <v>0</v>
      </c>
      <c r="N350" s="21">
        <f t="shared" si="89"/>
        <v>0</v>
      </c>
      <c r="O350" s="21">
        <f t="shared" si="89"/>
        <v>0</v>
      </c>
      <c r="P350" s="21">
        <f t="shared" si="89"/>
        <v>0</v>
      </c>
      <c r="Q350" s="21">
        <f t="shared" si="89"/>
        <v>0</v>
      </c>
      <c r="R350" s="21">
        <f t="shared" si="89"/>
        <v>0</v>
      </c>
      <c r="S350" s="21">
        <f t="shared" si="89"/>
        <v>0</v>
      </c>
      <c r="T350" s="21">
        <f t="shared" si="89"/>
        <v>0</v>
      </c>
      <c r="U350" s="21">
        <f t="shared" si="89"/>
        <v>0</v>
      </c>
      <c r="V350" s="21">
        <f t="shared" si="89"/>
        <v>0</v>
      </c>
      <c r="W350" s="21">
        <f t="shared" si="89"/>
        <v>0</v>
      </c>
      <c r="X350" s="21">
        <f t="shared" si="89"/>
        <v>0</v>
      </c>
      <c r="Y350" s="21">
        <f t="shared" si="89"/>
        <v>0</v>
      </c>
      <c r="Z350" s="21">
        <f t="shared" si="89"/>
        <v>0</v>
      </c>
      <c r="AA350" s="21">
        <f t="shared" si="89"/>
        <v>0</v>
      </c>
      <c r="AB350" s="21">
        <f t="shared" si="89"/>
        <v>0</v>
      </c>
      <c r="AC350" s="21">
        <f t="shared" si="89"/>
        <v>0</v>
      </c>
      <c r="AD350" s="21">
        <f t="shared" si="89"/>
        <v>0</v>
      </c>
      <c r="AE350" s="21">
        <f t="shared" si="8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0</v>
      </c>
      <c r="D355" s="21">
        <f t="shared" si="90"/>
        <v>0</v>
      </c>
      <c r="E355" s="21">
        <f t="shared" si="90"/>
        <v>0</v>
      </c>
      <c r="F355" s="21">
        <f t="shared" si="90"/>
        <v>0</v>
      </c>
      <c r="G355" s="21">
        <f t="shared" si="90"/>
        <v>0</v>
      </c>
      <c r="H355" s="21">
        <f t="shared" si="90"/>
        <v>0</v>
      </c>
      <c r="I355" s="21">
        <f t="shared" si="90"/>
        <v>0</v>
      </c>
      <c r="J355" s="21">
        <f t="shared" si="90"/>
        <v>0</v>
      </c>
      <c r="K355" s="21">
        <f t="shared" si="90"/>
        <v>0</v>
      </c>
      <c r="L355" s="21">
        <f t="shared" si="90"/>
        <v>0</v>
      </c>
      <c r="M355" s="21">
        <f t="shared" si="90"/>
        <v>0</v>
      </c>
      <c r="N355" s="21">
        <f t="shared" si="90"/>
        <v>0</v>
      </c>
      <c r="O355" s="21">
        <f t="shared" si="90"/>
        <v>0</v>
      </c>
      <c r="P355" s="21">
        <f t="shared" si="90"/>
        <v>0</v>
      </c>
      <c r="Q355" s="21">
        <f t="shared" si="90"/>
        <v>0</v>
      </c>
      <c r="R355" s="21">
        <f t="shared" si="90"/>
        <v>0</v>
      </c>
      <c r="S355" s="21">
        <f t="shared" si="90"/>
        <v>0</v>
      </c>
      <c r="T355" s="21">
        <f t="shared" si="90"/>
        <v>0</v>
      </c>
      <c r="U355" s="21">
        <f t="shared" si="90"/>
        <v>0</v>
      </c>
      <c r="V355" s="21">
        <f t="shared" si="90"/>
        <v>0</v>
      </c>
      <c r="W355" s="21">
        <f t="shared" si="90"/>
        <v>0</v>
      </c>
      <c r="X355" s="21">
        <f t="shared" si="90"/>
        <v>0</v>
      </c>
      <c r="Y355" s="21">
        <f t="shared" si="90"/>
        <v>0</v>
      </c>
      <c r="Z355" s="21">
        <f t="shared" si="90"/>
        <v>0</v>
      </c>
      <c r="AA355" s="21">
        <f t="shared" si="90"/>
        <v>0</v>
      </c>
      <c r="AB355" s="21">
        <f t="shared" si="90"/>
        <v>0</v>
      </c>
      <c r="AC355" s="21">
        <f t="shared" si="90"/>
        <v>0</v>
      </c>
      <c r="AD355" s="21">
        <f t="shared" si="90"/>
        <v>0</v>
      </c>
      <c r="AE355" s="21">
        <f t="shared" si="9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0</v>
      </c>
      <c r="D358" s="21">
        <f t="shared" si="91"/>
        <v>0</v>
      </c>
      <c r="E358" s="21">
        <f t="shared" si="91"/>
        <v>0</v>
      </c>
      <c r="F358" s="21">
        <f t="shared" si="91"/>
        <v>0</v>
      </c>
      <c r="G358" s="21">
        <f t="shared" si="91"/>
        <v>0</v>
      </c>
      <c r="H358" s="21">
        <f t="shared" si="91"/>
        <v>0</v>
      </c>
      <c r="I358" s="21">
        <f t="shared" si="91"/>
        <v>0</v>
      </c>
      <c r="J358" s="21">
        <f t="shared" si="91"/>
        <v>0</v>
      </c>
      <c r="K358" s="21">
        <f t="shared" si="91"/>
        <v>0</v>
      </c>
      <c r="L358" s="21">
        <f t="shared" si="91"/>
        <v>0</v>
      </c>
      <c r="M358" s="21">
        <f t="shared" si="91"/>
        <v>0</v>
      </c>
      <c r="N358" s="21">
        <f t="shared" si="91"/>
        <v>0</v>
      </c>
      <c r="O358" s="21">
        <f t="shared" si="91"/>
        <v>0</v>
      </c>
      <c r="P358" s="21">
        <f t="shared" si="91"/>
        <v>0</v>
      </c>
      <c r="Q358" s="21">
        <f t="shared" si="91"/>
        <v>0</v>
      </c>
      <c r="R358" s="21">
        <f t="shared" si="91"/>
        <v>0</v>
      </c>
      <c r="S358" s="21">
        <f t="shared" si="91"/>
        <v>0</v>
      </c>
      <c r="T358" s="21">
        <f t="shared" si="91"/>
        <v>0</v>
      </c>
      <c r="U358" s="21">
        <f t="shared" si="91"/>
        <v>0</v>
      </c>
      <c r="V358" s="21">
        <f t="shared" si="91"/>
        <v>0</v>
      </c>
      <c r="W358" s="21">
        <f t="shared" si="91"/>
        <v>0</v>
      </c>
      <c r="X358" s="21">
        <f t="shared" si="91"/>
        <v>0</v>
      </c>
      <c r="Y358" s="21">
        <f t="shared" si="91"/>
        <v>0</v>
      </c>
      <c r="Z358" s="21">
        <f t="shared" si="91"/>
        <v>0</v>
      </c>
      <c r="AA358" s="21">
        <f t="shared" si="91"/>
        <v>0</v>
      </c>
      <c r="AB358" s="21">
        <f t="shared" si="91"/>
        <v>0</v>
      </c>
      <c r="AC358" s="21">
        <f t="shared" si="91"/>
        <v>0</v>
      </c>
      <c r="AD358" s="21">
        <f t="shared" si="91"/>
        <v>0</v>
      </c>
      <c r="AE358" s="21">
        <f t="shared" si="9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0</v>
      </c>
      <c r="D359" s="21">
        <f t="shared" si="92"/>
        <v>0</v>
      </c>
      <c r="E359" s="21">
        <f t="shared" si="92"/>
        <v>0</v>
      </c>
      <c r="F359" s="21">
        <f t="shared" si="92"/>
        <v>0</v>
      </c>
      <c r="G359" s="21">
        <f t="shared" si="92"/>
        <v>0</v>
      </c>
      <c r="H359" s="21">
        <f t="shared" si="92"/>
        <v>0</v>
      </c>
      <c r="I359" s="21">
        <f t="shared" si="92"/>
        <v>0</v>
      </c>
      <c r="J359" s="21">
        <f t="shared" si="92"/>
        <v>0</v>
      </c>
      <c r="K359" s="21">
        <f t="shared" si="92"/>
        <v>0</v>
      </c>
      <c r="L359" s="21">
        <f t="shared" si="92"/>
        <v>0</v>
      </c>
      <c r="M359" s="21">
        <f t="shared" si="92"/>
        <v>0</v>
      </c>
      <c r="N359" s="21">
        <f t="shared" si="92"/>
        <v>0</v>
      </c>
      <c r="O359" s="21">
        <f t="shared" si="92"/>
        <v>0</v>
      </c>
      <c r="P359" s="21">
        <f t="shared" si="92"/>
        <v>0</v>
      </c>
      <c r="Q359" s="21">
        <f t="shared" si="92"/>
        <v>0</v>
      </c>
      <c r="R359" s="21">
        <f t="shared" si="92"/>
        <v>0</v>
      </c>
      <c r="S359" s="21">
        <f t="shared" si="92"/>
        <v>0</v>
      </c>
      <c r="T359" s="21">
        <f t="shared" si="92"/>
        <v>0</v>
      </c>
      <c r="U359" s="21">
        <f t="shared" si="92"/>
        <v>0</v>
      </c>
      <c r="V359" s="21">
        <f t="shared" si="92"/>
        <v>0</v>
      </c>
      <c r="W359" s="21">
        <f t="shared" si="92"/>
        <v>0</v>
      </c>
      <c r="X359" s="21">
        <f t="shared" si="92"/>
        <v>0</v>
      </c>
      <c r="Y359" s="21">
        <f t="shared" si="92"/>
        <v>0</v>
      </c>
      <c r="Z359" s="21">
        <f t="shared" si="92"/>
        <v>0</v>
      </c>
      <c r="AA359" s="21">
        <f t="shared" si="92"/>
        <v>0</v>
      </c>
      <c r="AB359" s="21">
        <f t="shared" si="92"/>
        <v>0</v>
      </c>
      <c r="AC359" s="21">
        <f t="shared" si="92"/>
        <v>0</v>
      </c>
      <c r="AD359" s="21">
        <f t="shared" si="92"/>
        <v>0</v>
      </c>
      <c r="AE359" s="21">
        <f t="shared" si="9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0</v>
      </c>
      <c r="D364" s="21">
        <f t="shared" si="93"/>
        <v>0</v>
      </c>
      <c r="E364" s="21">
        <f t="shared" si="93"/>
        <v>0</v>
      </c>
      <c r="F364" s="21">
        <f t="shared" si="93"/>
        <v>0</v>
      </c>
      <c r="G364" s="21">
        <f t="shared" si="93"/>
        <v>0</v>
      </c>
      <c r="H364" s="21">
        <f t="shared" si="93"/>
        <v>0</v>
      </c>
      <c r="I364" s="21">
        <f t="shared" si="93"/>
        <v>0</v>
      </c>
      <c r="J364" s="21">
        <f t="shared" si="93"/>
        <v>0</v>
      </c>
      <c r="K364" s="21">
        <f t="shared" si="93"/>
        <v>0</v>
      </c>
      <c r="L364" s="21">
        <f t="shared" si="93"/>
        <v>0</v>
      </c>
      <c r="M364" s="21">
        <f t="shared" si="93"/>
        <v>0</v>
      </c>
      <c r="N364" s="21">
        <f t="shared" si="93"/>
        <v>0</v>
      </c>
      <c r="O364" s="21">
        <f t="shared" si="93"/>
        <v>0</v>
      </c>
      <c r="P364" s="21">
        <f t="shared" si="93"/>
        <v>0</v>
      </c>
      <c r="Q364" s="21">
        <f t="shared" si="93"/>
        <v>0</v>
      </c>
      <c r="R364" s="21">
        <f t="shared" si="93"/>
        <v>0</v>
      </c>
      <c r="S364" s="21">
        <f t="shared" si="93"/>
        <v>0</v>
      </c>
      <c r="T364" s="21">
        <f t="shared" si="93"/>
        <v>0</v>
      </c>
      <c r="U364" s="21">
        <f t="shared" si="93"/>
        <v>0</v>
      </c>
      <c r="V364" s="21">
        <f t="shared" si="93"/>
        <v>0</v>
      </c>
      <c r="W364" s="21">
        <f t="shared" si="93"/>
        <v>0</v>
      </c>
      <c r="X364" s="21">
        <f t="shared" si="93"/>
        <v>0</v>
      </c>
      <c r="Y364" s="21">
        <f t="shared" si="93"/>
        <v>0</v>
      </c>
      <c r="Z364" s="21">
        <f t="shared" si="93"/>
        <v>0</v>
      </c>
      <c r="AA364" s="21">
        <f t="shared" si="93"/>
        <v>0</v>
      </c>
      <c r="AB364" s="21">
        <f t="shared" si="93"/>
        <v>0</v>
      </c>
      <c r="AC364" s="21">
        <f t="shared" si="93"/>
        <v>0</v>
      </c>
      <c r="AD364" s="21">
        <f t="shared" si="93"/>
        <v>0</v>
      </c>
      <c r="AE364" s="21">
        <f t="shared" si="9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1.1725801650591523</v>
      </c>
      <c r="D367" s="21">
        <f t="shared" si="94"/>
        <v>1.1730479015760378</v>
      </c>
      <c r="E367" s="21">
        <f t="shared" si="94"/>
        <v>1.1772279015760383</v>
      </c>
      <c r="F367" s="21">
        <f t="shared" si="94"/>
        <v>1.1933151681051217</v>
      </c>
      <c r="G367" s="21">
        <f t="shared" si="94"/>
        <v>1.2434328783626518</v>
      </c>
      <c r="H367" s="21">
        <f t="shared" si="94"/>
        <v>1.2460975560119731</v>
      </c>
      <c r="I367" s="21">
        <f t="shared" si="94"/>
        <v>1.2487823354222489</v>
      </c>
      <c r="J367" s="21">
        <f t="shared" si="94"/>
        <v>1.2558979372639698</v>
      </c>
      <c r="K367" s="21">
        <f t="shared" si="94"/>
        <v>1.2549688681956142</v>
      </c>
      <c r="L367" s="21">
        <f t="shared" si="94"/>
        <v>1.2612805148181956</v>
      </c>
      <c r="M367" s="21">
        <f t="shared" si="94"/>
        <v>1.2484835989621799</v>
      </c>
      <c r="N367" s="21">
        <f t="shared" si="94"/>
        <v>1.3655986269809299</v>
      </c>
      <c r="O367" s="21">
        <f t="shared" si="94"/>
        <v>1.361969456708217</v>
      </c>
      <c r="P367" s="21">
        <f t="shared" si="94"/>
        <v>0.33646860608335083</v>
      </c>
      <c r="Q367" s="21">
        <f t="shared" si="94"/>
        <v>0.33402608758541624</v>
      </c>
      <c r="R367" s="21">
        <f t="shared" si="94"/>
        <v>0.22191908331241142</v>
      </c>
      <c r="S367" s="21">
        <f t="shared" si="94"/>
        <v>0.20941189398635923</v>
      </c>
      <c r="T367" s="21">
        <f t="shared" si="94"/>
        <v>0.21272736472718884</v>
      </c>
      <c r="U367" s="21">
        <f t="shared" si="94"/>
        <v>0.21802509986799873</v>
      </c>
      <c r="V367" s="21">
        <f t="shared" si="94"/>
        <v>0.21303043975199362</v>
      </c>
      <c r="W367" s="21">
        <f t="shared" si="94"/>
        <v>0.20514456619534463</v>
      </c>
      <c r="X367" s="21">
        <f t="shared" si="94"/>
        <v>0.20467682967845721</v>
      </c>
      <c r="Y367" s="21">
        <f t="shared" si="94"/>
        <v>0.20049682967845733</v>
      </c>
      <c r="Z367" s="21">
        <f t="shared" si="94"/>
        <v>0.18440956314937454</v>
      </c>
      <c r="AA367" s="21">
        <f t="shared" si="94"/>
        <v>0.13429185289184328</v>
      </c>
      <c r="AB367" s="21">
        <f t="shared" si="94"/>
        <v>0.12707200000000049</v>
      </c>
      <c r="AC367" s="21">
        <f t="shared" si="94"/>
        <v>0.11843333333333332</v>
      </c>
      <c r="AD367" s="21">
        <f t="shared" si="94"/>
        <v>0.10617200000000047</v>
      </c>
      <c r="AE367" s="21">
        <f t="shared" si="94"/>
        <v>0.10282800000000017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0</v>
      </c>
      <c r="D368" s="21">
        <f t="shared" si="95"/>
        <v>0</v>
      </c>
      <c r="E368" s="21">
        <f t="shared" si="95"/>
        <v>0</v>
      </c>
      <c r="F368" s="21">
        <f t="shared" si="95"/>
        <v>0</v>
      </c>
      <c r="G368" s="21">
        <f t="shared" si="95"/>
        <v>0</v>
      </c>
      <c r="H368" s="21">
        <f t="shared" si="95"/>
        <v>0</v>
      </c>
      <c r="I368" s="21">
        <f t="shared" si="95"/>
        <v>0</v>
      </c>
      <c r="J368" s="21">
        <f t="shared" si="95"/>
        <v>0</v>
      </c>
      <c r="K368" s="21">
        <f t="shared" si="95"/>
        <v>0</v>
      </c>
      <c r="L368" s="21">
        <f t="shared" si="95"/>
        <v>0</v>
      </c>
      <c r="M368" s="21">
        <f t="shared" si="95"/>
        <v>0</v>
      </c>
      <c r="N368" s="21">
        <f t="shared" si="95"/>
        <v>0</v>
      </c>
      <c r="O368" s="21">
        <f t="shared" si="95"/>
        <v>0</v>
      </c>
      <c r="P368" s="21">
        <f t="shared" si="95"/>
        <v>0</v>
      </c>
      <c r="Q368" s="21">
        <f t="shared" si="95"/>
        <v>0</v>
      </c>
      <c r="R368" s="21">
        <f t="shared" si="95"/>
        <v>0</v>
      </c>
      <c r="S368" s="21">
        <f t="shared" si="95"/>
        <v>0</v>
      </c>
      <c r="T368" s="21">
        <f t="shared" si="95"/>
        <v>0</v>
      </c>
      <c r="U368" s="21">
        <f t="shared" si="95"/>
        <v>0</v>
      </c>
      <c r="V368" s="21">
        <f t="shared" si="95"/>
        <v>0</v>
      </c>
      <c r="W368" s="21">
        <f t="shared" si="95"/>
        <v>0</v>
      </c>
      <c r="X368" s="21">
        <f t="shared" si="95"/>
        <v>0</v>
      </c>
      <c r="Y368" s="21">
        <f t="shared" si="95"/>
        <v>0</v>
      </c>
      <c r="Z368" s="21">
        <f t="shared" si="95"/>
        <v>0</v>
      </c>
      <c r="AA368" s="21">
        <f t="shared" si="95"/>
        <v>0</v>
      </c>
      <c r="AB368" s="21">
        <f t="shared" si="95"/>
        <v>0</v>
      </c>
      <c r="AC368" s="21">
        <f t="shared" si="95"/>
        <v>0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1.1725801650591523</v>
      </c>
      <c r="D371" s="21">
        <f t="shared" si="96"/>
        <v>1.1730479015760378</v>
      </c>
      <c r="E371" s="21">
        <f t="shared" si="96"/>
        <v>1.1772279015760383</v>
      </c>
      <c r="F371" s="21">
        <f t="shared" si="96"/>
        <v>1.1933151681051217</v>
      </c>
      <c r="G371" s="21">
        <f t="shared" si="96"/>
        <v>1.2434328783626518</v>
      </c>
      <c r="H371" s="21">
        <f t="shared" si="96"/>
        <v>1.2460975560119731</v>
      </c>
      <c r="I371" s="21">
        <f t="shared" si="96"/>
        <v>1.2487823354222489</v>
      </c>
      <c r="J371" s="21">
        <f t="shared" si="96"/>
        <v>1.2558979372639698</v>
      </c>
      <c r="K371" s="21">
        <f t="shared" si="96"/>
        <v>1.2549688681956142</v>
      </c>
      <c r="L371" s="21">
        <f t="shared" si="96"/>
        <v>1.2612805148181956</v>
      </c>
      <c r="M371" s="21">
        <f t="shared" si="96"/>
        <v>1.2484835989621799</v>
      </c>
      <c r="N371" s="21">
        <f t="shared" si="96"/>
        <v>1.3655986269809299</v>
      </c>
      <c r="O371" s="21">
        <f t="shared" si="96"/>
        <v>1.361969456708217</v>
      </c>
      <c r="P371" s="21">
        <f t="shared" si="96"/>
        <v>0.33646860608335083</v>
      </c>
      <c r="Q371" s="21">
        <f t="shared" si="96"/>
        <v>0.33402608758541624</v>
      </c>
      <c r="R371" s="21">
        <f t="shared" si="96"/>
        <v>0.22191908331241142</v>
      </c>
      <c r="S371" s="21">
        <f t="shared" si="96"/>
        <v>0.20941189398635923</v>
      </c>
      <c r="T371" s="21">
        <f t="shared" si="96"/>
        <v>0.21272736472718884</v>
      </c>
      <c r="U371" s="21">
        <f t="shared" si="96"/>
        <v>0.21802509986799873</v>
      </c>
      <c r="V371" s="21">
        <f t="shared" si="96"/>
        <v>0.21303043975199362</v>
      </c>
      <c r="W371" s="21">
        <f t="shared" si="96"/>
        <v>0.20514456619534463</v>
      </c>
      <c r="X371" s="21">
        <f t="shared" si="96"/>
        <v>0.20467682967845721</v>
      </c>
      <c r="Y371" s="21">
        <f t="shared" si="96"/>
        <v>0.20049682967845733</v>
      </c>
      <c r="Z371" s="21">
        <f t="shared" si="96"/>
        <v>0.18440956314937454</v>
      </c>
      <c r="AA371" s="21">
        <f t="shared" si="96"/>
        <v>0.13429185289184328</v>
      </c>
      <c r="AB371" s="21">
        <f t="shared" si="96"/>
        <v>0.12707200000000049</v>
      </c>
      <c r="AC371" s="21">
        <f t="shared" si="96"/>
        <v>0.11843333333333332</v>
      </c>
      <c r="AD371" s="21">
        <f t="shared" si="96"/>
        <v>0.10617200000000047</v>
      </c>
      <c r="AE371" s="21">
        <f t="shared" si="96"/>
        <v>0.10282800000000017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1.1725801650591523</v>
      </c>
      <c r="D373" s="35">
        <v>1.1730479015760378</v>
      </c>
      <c r="E373" s="35">
        <v>1.1772279015760383</v>
      </c>
      <c r="F373" s="35">
        <v>1.1933151681051217</v>
      </c>
      <c r="G373" s="35">
        <v>1.2434328783626518</v>
      </c>
      <c r="H373" s="35">
        <v>1.2460975560119731</v>
      </c>
      <c r="I373" s="35">
        <v>1.2487823354222489</v>
      </c>
      <c r="J373" s="35">
        <v>1.2558979372639698</v>
      </c>
      <c r="K373" s="35">
        <v>1.2549688681956142</v>
      </c>
      <c r="L373" s="35">
        <v>1.2612805148181956</v>
      </c>
      <c r="M373" s="35">
        <v>1.2484835989621799</v>
      </c>
      <c r="N373" s="35">
        <v>1.3655986269809299</v>
      </c>
      <c r="O373" s="35">
        <v>1.361969456708217</v>
      </c>
      <c r="P373" s="35">
        <v>0.33646860608335083</v>
      </c>
      <c r="Q373" s="35">
        <v>0.33402608758541624</v>
      </c>
      <c r="R373" s="35">
        <v>0.22191908331241142</v>
      </c>
      <c r="S373" s="35">
        <v>0.20941189398635923</v>
      </c>
      <c r="T373" s="35">
        <v>0.21272736472718884</v>
      </c>
      <c r="U373" s="35">
        <v>0.21802509986799873</v>
      </c>
      <c r="V373" s="35">
        <v>0.21303043975199362</v>
      </c>
      <c r="W373" s="35">
        <v>0.20514456619534463</v>
      </c>
      <c r="X373" s="35">
        <v>0.20467682967845721</v>
      </c>
      <c r="Y373" s="35">
        <v>0.20049682967845733</v>
      </c>
      <c r="Z373" s="35">
        <v>0.18440956314937454</v>
      </c>
      <c r="AA373" s="35">
        <v>0.13429185289184328</v>
      </c>
      <c r="AB373" s="35">
        <v>0.12707200000000049</v>
      </c>
      <c r="AC373" s="35">
        <v>0.11843333333333332</v>
      </c>
      <c r="AD373" s="35">
        <v>0.10617200000000047</v>
      </c>
      <c r="AE373" s="35">
        <v>0.10282800000000017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</v>
      </c>
      <c r="D374" s="21">
        <f t="shared" si="97"/>
        <v>0</v>
      </c>
      <c r="E374" s="21">
        <f t="shared" si="97"/>
        <v>0</v>
      </c>
      <c r="F374" s="21">
        <f t="shared" si="97"/>
        <v>0</v>
      </c>
      <c r="G374" s="21">
        <f t="shared" si="97"/>
        <v>0</v>
      </c>
      <c r="H374" s="21">
        <f t="shared" si="97"/>
        <v>0</v>
      </c>
      <c r="I374" s="21">
        <f t="shared" si="97"/>
        <v>0</v>
      </c>
      <c r="J374" s="21">
        <f t="shared" si="97"/>
        <v>0</v>
      </c>
      <c r="K374" s="21">
        <f t="shared" si="97"/>
        <v>0</v>
      </c>
      <c r="L374" s="21">
        <f t="shared" si="97"/>
        <v>0</v>
      </c>
      <c r="M374" s="21">
        <f t="shared" si="97"/>
        <v>0</v>
      </c>
      <c r="N374" s="21">
        <f t="shared" si="97"/>
        <v>0</v>
      </c>
      <c r="O374" s="21">
        <f t="shared" si="97"/>
        <v>0</v>
      </c>
      <c r="P374" s="21">
        <f t="shared" si="97"/>
        <v>0</v>
      </c>
      <c r="Q374" s="21">
        <f t="shared" si="97"/>
        <v>0</v>
      </c>
      <c r="R374" s="21">
        <f t="shared" si="97"/>
        <v>0</v>
      </c>
      <c r="S374" s="21">
        <f t="shared" si="97"/>
        <v>0</v>
      </c>
      <c r="T374" s="21">
        <f t="shared" si="97"/>
        <v>0</v>
      </c>
      <c r="U374" s="21">
        <f t="shared" si="97"/>
        <v>0</v>
      </c>
      <c r="V374" s="21">
        <f t="shared" si="97"/>
        <v>0</v>
      </c>
      <c r="W374" s="21">
        <f t="shared" si="97"/>
        <v>0</v>
      </c>
      <c r="X374" s="21">
        <f t="shared" si="97"/>
        <v>0</v>
      </c>
      <c r="Y374" s="21">
        <f t="shared" si="97"/>
        <v>0</v>
      </c>
      <c r="Z374" s="21">
        <f t="shared" si="97"/>
        <v>0</v>
      </c>
      <c r="AA374" s="21">
        <f t="shared" si="97"/>
        <v>0</v>
      </c>
      <c r="AB374" s="21">
        <f t="shared" si="97"/>
        <v>0</v>
      </c>
      <c r="AC374" s="21">
        <f t="shared" si="97"/>
        <v>0</v>
      </c>
      <c r="AD374" s="21">
        <f t="shared" si="97"/>
        <v>0</v>
      </c>
      <c r="AE374" s="21">
        <f t="shared" si="9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0</v>
      </c>
      <c r="D383" s="21">
        <f t="shared" si="100"/>
        <v>0</v>
      </c>
      <c r="E383" s="21">
        <f t="shared" si="100"/>
        <v>0</v>
      </c>
      <c r="F383" s="21">
        <f t="shared" si="100"/>
        <v>0</v>
      </c>
      <c r="G383" s="21">
        <f t="shared" si="100"/>
        <v>0</v>
      </c>
      <c r="H383" s="21">
        <f t="shared" si="100"/>
        <v>0</v>
      </c>
      <c r="I383" s="21">
        <f t="shared" si="100"/>
        <v>0</v>
      </c>
      <c r="J383" s="21">
        <f t="shared" si="100"/>
        <v>0</v>
      </c>
      <c r="K383" s="21">
        <f t="shared" si="100"/>
        <v>0</v>
      </c>
      <c r="L383" s="21">
        <f t="shared" si="100"/>
        <v>0</v>
      </c>
      <c r="M383" s="21">
        <f t="shared" si="100"/>
        <v>0</v>
      </c>
      <c r="N383" s="21">
        <f t="shared" si="100"/>
        <v>0</v>
      </c>
      <c r="O383" s="21">
        <f t="shared" si="100"/>
        <v>0</v>
      </c>
      <c r="P383" s="21">
        <f t="shared" si="100"/>
        <v>0</v>
      </c>
      <c r="Q383" s="21">
        <f t="shared" si="100"/>
        <v>0</v>
      </c>
      <c r="R383" s="21">
        <f t="shared" si="100"/>
        <v>0</v>
      </c>
      <c r="S383" s="21">
        <f t="shared" si="100"/>
        <v>0</v>
      </c>
      <c r="T383" s="21">
        <f t="shared" si="100"/>
        <v>0</v>
      </c>
      <c r="U383" s="21">
        <f t="shared" si="100"/>
        <v>0</v>
      </c>
      <c r="V383" s="21">
        <f t="shared" si="100"/>
        <v>0</v>
      </c>
      <c r="W383" s="21">
        <f t="shared" si="100"/>
        <v>0</v>
      </c>
      <c r="X383" s="21">
        <f t="shared" si="100"/>
        <v>0</v>
      </c>
      <c r="Y383" s="21">
        <f t="shared" si="100"/>
        <v>0</v>
      </c>
      <c r="Z383" s="21">
        <f t="shared" si="100"/>
        <v>0</v>
      </c>
      <c r="AA383" s="21">
        <f t="shared" si="100"/>
        <v>0</v>
      </c>
      <c r="AB383" s="21">
        <f t="shared" si="100"/>
        <v>0</v>
      </c>
      <c r="AC383" s="21">
        <f t="shared" si="100"/>
        <v>0</v>
      </c>
      <c r="AD383" s="21">
        <f t="shared" si="100"/>
        <v>0</v>
      </c>
      <c r="AE383" s="21">
        <f t="shared" si="10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0</v>
      </c>
      <c r="D385" s="21">
        <f t="shared" si="101"/>
        <v>0</v>
      </c>
      <c r="E385" s="21">
        <f t="shared" si="101"/>
        <v>0</v>
      </c>
      <c r="F385" s="21">
        <f t="shared" si="101"/>
        <v>0</v>
      </c>
      <c r="G385" s="21">
        <f t="shared" si="101"/>
        <v>0</v>
      </c>
      <c r="H385" s="21">
        <f t="shared" si="101"/>
        <v>0</v>
      </c>
      <c r="I385" s="21">
        <f t="shared" si="101"/>
        <v>0</v>
      </c>
      <c r="J385" s="21">
        <f t="shared" si="101"/>
        <v>0</v>
      </c>
      <c r="K385" s="21">
        <f t="shared" si="101"/>
        <v>0</v>
      </c>
      <c r="L385" s="21">
        <f t="shared" si="101"/>
        <v>0</v>
      </c>
      <c r="M385" s="21">
        <f t="shared" si="101"/>
        <v>0</v>
      </c>
      <c r="N385" s="21">
        <f t="shared" si="101"/>
        <v>0</v>
      </c>
      <c r="O385" s="21">
        <f t="shared" si="101"/>
        <v>0</v>
      </c>
      <c r="P385" s="21">
        <f t="shared" si="101"/>
        <v>0</v>
      </c>
      <c r="Q385" s="21">
        <f t="shared" si="101"/>
        <v>0</v>
      </c>
      <c r="R385" s="21">
        <f t="shared" si="101"/>
        <v>0</v>
      </c>
      <c r="S385" s="21">
        <f t="shared" si="101"/>
        <v>0</v>
      </c>
      <c r="T385" s="21">
        <f t="shared" si="101"/>
        <v>0</v>
      </c>
      <c r="U385" s="21">
        <f t="shared" si="101"/>
        <v>0</v>
      </c>
      <c r="V385" s="21">
        <f t="shared" si="101"/>
        <v>0</v>
      </c>
      <c r="W385" s="21">
        <f t="shared" si="101"/>
        <v>0</v>
      </c>
      <c r="X385" s="21">
        <f t="shared" si="101"/>
        <v>0</v>
      </c>
      <c r="Y385" s="21">
        <f t="shared" si="101"/>
        <v>0</v>
      </c>
      <c r="Z385" s="21">
        <f t="shared" si="101"/>
        <v>0</v>
      </c>
      <c r="AA385" s="21">
        <f t="shared" si="101"/>
        <v>0</v>
      </c>
      <c r="AB385" s="21">
        <f t="shared" si="101"/>
        <v>0</v>
      </c>
      <c r="AC385" s="21">
        <f t="shared" si="101"/>
        <v>0</v>
      </c>
      <c r="AD385" s="21">
        <f t="shared" si="101"/>
        <v>0</v>
      </c>
      <c r="AE385" s="21">
        <f t="shared" si="10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0</v>
      </c>
      <c r="D391" s="21">
        <f t="shared" si="102"/>
        <v>0</v>
      </c>
      <c r="E391" s="21">
        <f t="shared" si="102"/>
        <v>0</v>
      </c>
      <c r="F391" s="21">
        <f t="shared" si="102"/>
        <v>0</v>
      </c>
      <c r="G391" s="21">
        <f t="shared" si="102"/>
        <v>0</v>
      </c>
      <c r="H391" s="21">
        <f t="shared" si="102"/>
        <v>0</v>
      </c>
      <c r="I391" s="21">
        <f t="shared" si="102"/>
        <v>0</v>
      </c>
      <c r="J391" s="21">
        <f t="shared" si="102"/>
        <v>0</v>
      </c>
      <c r="K391" s="21">
        <f t="shared" si="102"/>
        <v>0</v>
      </c>
      <c r="L391" s="21">
        <f t="shared" si="102"/>
        <v>0</v>
      </c>
      <c r="M391" s="21">
        <f t="shared" si="102"/>
        <v>0</v>
      </c>
      <c r="N391" s="21">
        <f t="shared" si="102"/>
        <v>0</v>
      </c>
      <c r="O391" s="21">
        <f t="shared" si="102"/>
        <v>0</v>
      </c>
      <c r="P391" s="21">
        <f t="shared" si="102"/>
        <v>0</v>
      </c>
      <c r="Q391" s="21">
        <f t="shared" si="102"/>
        <v>0</v>
      </c>
      <c r="R391" s="21">
        <f t="shared" si="102"/>
        <v>0</v>
      </c>
      <c r="S391" s="21">
        <f t="shared" si="102"/>
        <v>0</v>
      </c>
      <c r="T391" s="21">
        <f t="shared" si="102"/>
        <v>0</v>
      </c>
      <c r="U391" s="21">
        <f t="shared" si="102"/>
        <v>0</v>
      </c>
      <c r="V391" s="21">
        <f t="shared" si="102"/>
        <v>0</v>
      </c>
      <c r="W391" s="21">
        <f t="shared" si="102"/>
        <v>0</v>
      </c>
      <c r="X391" s="21">
        <f t="shared" si="102"/>
        <v>0</v>
      </c>
      <c r="Y391" s="21">
        <f t="shared" si="102"/>
        <v>0</v>
      </c>
      <c r="Z391" s="21">
        <f t="shared" si="102"/>
        <v>0</v>
      </c>
      <c r="AA391" s="21">
        <f t="shared" si="102"/>
        <v>0</v>
      </c>
      <c r="AB391" s="21">
        <f t="shared" si="102"/>
        <v>0</v>
      </c>
      <c r="AC391" s="21">
        <f t="shared" si="102"/>
        <v>0</v>
      </c>
      <c r="AD391" s="21">
        <f t="shared" si="102"/>
        <v>0</v>
      </c>
      <c r="AE391" s="21">
        <f t="shared" si="10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0</v>
      </c>
      <c r="D393" s="21">
        <f t="shared" si="103"/>
        <v>0</v>
      </c>
      <c r="E393" s="21">
        <f t="shared" si="103"/>
        <v>0</v>
      </c>
      <c r="F393" s="21">
        <f t="shared" si="103"/>
        <v>0</v>
      </c>
      <c r="G393" s="21">
        <f t="shared" si="103"/>
        <v>0</v>
      </c>
      <c r="H393" s="21">
        <f t="shared" si="103"/>
        <v>0</v>
      </c>
      <c r="I393" s="21">
        <f t="shared" si="103"/>
        <v>0</v>
      </c>
      <c r="J393" s="21">
        <f t="shared" si="103"/>
        <v>0</v>
      </c>
      <c r="K393" s="21">
        <f t="shared" si="103"/>
        <v>0</v>
      </c>
      <c r="L393" s="21">
        <f t="shared" si="103"/>
        <v>0</v>
      </c>
      <c r="M393" s="21">
        <f t="shared" si="103"/>
        <v>0</v>
      </c>
      <c r="N393" s="21">
        <f t="shared" si="103"/>
        <v>0</v>
      </c>
      <c r="O393" s="21">
        <f t="shared" si="103"/>
        <v>0</v>
      </c>
      <c r="P393" s="21">
        <f t="shared" si="103"/>
        <v>0</v>
      </c>
      <c r="Q393" s="21">
        <f t="shared" si="103"/>
        <v>0</v>
      </c>
      <c r="R393" s="21">
        <f t="shared" si="103"/>
        <v>0</v>
      </c>
      <c r="S393" s="21">
        <f t="shared" si="103"/>
        <v>0</v>
      </c>
      <c r="T393" s="21">
        <f t="shared" si="103"/>
        <v>0</v>
      </c>
      <c r="U393" s="21">
        <f t="shared" si="103"/>
        <v>0</v>
      </c>
      <c r="V393" s="21">
        <f t="shared" si="103"/>
        <v>0</v>
      </c>
      <c r="W393" s="21">
        <f t="shared" si="103"/>
        <v>0</v>
      </c>
      <c r="X393" s="21">
        <f t="shared" si="103"/>
        <v>0</v>
      </c>
      <c r="Y393" s="21">
        <f t="shared" si="103"/>
        <v>0</v>
      </c>
      <c r="Z393" s="21">
        <f t="shared" si="103"/>
        <v>0</v>
      </c>
      <c r="AA393" s="21">
        <f t="shared" si="103"/>
        <v>0</v>
      </c>
      <c r="AB393" s="21">
        <f t="shared" si="103"/>
        <v>0</v>
      </c>
      <c r="AC393" s="21">
        <f t="shared" si="103"/>
        <v>0</v>
      </c>
      <c r="AD393" s="21">
        <f t="shared" si="103"/>
        <v>0</v>
      </c>
      <c r="AE393" s="21">
        <f t="shared" si="10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0</v>
      </c>
      <c r="D399" s="21">
        <f t="shared" si="104"/>
        <v>0</v>
      </c>
      <c r="E399" s="21">
        <f t="shared" si="104"/>
        <v>0</v>
      </c>
      <c r="F399" s="21">
        <f t="shared" si="104"/>
        <v>0</v>
      </c>
      <c r="G399" s="21">
        <f t="shared" si="104"/>
        <v>0</v>
      </c>
      <c r="H399" s="21">
        <f t="shared" si="104"/>
        <v>0</v>
      </c>
      <c r="I399" s="21">
        <f t="shared" si="104"/>
        <v>0</v>
      </c>
      <c r="J399" s="21">
        <f t="shared" si="104"/>
        <v>0</v>
      </c>
      <c r="K399" s="21">
        <f t="shared" si="104"/>
        <v>0</v>
      </c>
      <c r="L399" s="21">
        <f t="shared" si="104"/>
        <v>0</v>
      </c>
      <c r="M399" s="21">
        <f t="shared" si="104"/>
        <v>0</v>
      </c>
      <c r="N399" s="21">
        <f t="shared" si="104"/>
        <v>0</v>
      </c>
      <c r="O399" s="21">
        <f t="shared" si="104"/>
        <v>0</v>
      </c>
      <c r="P399" s="21">
        <f t="shared" si="104"/>
        <v>0</v>
      </c>
      <c r="Q399" s="21">
        <f t="shared" si="104"/>
        <v>0</v>
      </c>
      <c r="R399" s="21">
        <f t="shared" si="104"/>
        <v>0</v>
      </c>
      <c r="S399" s="21">
        <f t="shared" si="104"/>
        <v>0</v>
      </c>
      <c r="T399" s="21">
        <f t="shared" si="104"/>
        <v>0</v>
      </c>
      <c r="U399" s="21">
        <f t="shared" si="104"/>
        <v>0</v>
      </c>
      <c r="V399" s="21">
        <f t="shared" si="104"/>
        <v>0</v>
      </c>
      <c r="W399" s="21">
        <f t="shared" si="104"/>
        <v>0</v>
      </c>
      <c r="X399" s="21">
        <f t="shared" si="104"/>
        <v>0</v>
      </c>
      <c r="Y399" s="21">
        <f t="shared" si="104"/>
        <v>0</v>
      </c>
      <c r="Z399" s="21">
        <f t="shared" si="104"/>
        <v>0</v>
      </c>
      <c r="AA399" s="21">
        <f t="shared" si="104"/>
        <v>0</v>
      </c>
      <c r="AB399" s="21">
        <f t="shared" si="104"/>
        <v>0</v>
      </c>
      <c r="AC399" s="21">
        <f t="shared" si="104"/>
        <v>0</v>
      </c>
      <c r="AD399" s="21">
        <f t="shared" si="104"/>
        <v>0</v>
      </c>
      <c r="AE399" s="21">
        <f t="shared" si="10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0</v>
      </c>
      <c r="D401" s="21">
        <f t="shared" si="105"/>
        <v>0</v>
      </c>
      <c r="E401" s="21">
        <f t="shared" si="105"/>
        <v>0</v>
      </c>
      <c r="F401" s="21">
        <f t="shared" si="105"/>
        <v>0</v>
      </c>
      <c r="G401" s="21">
        <f t="shared" si="105"/>
        <v>0</v>
      </c>
      <c r="H401" s="21">
        <f t="shared" si="105"/>
        <v>0</v>
      </c>
      <c r="I401" s="21">
        <f t="shared" si="105"/>
        <v>0</v>
      </c>
      <c r="J401" s="21">
        <f t="shared" si="105"/>
        <v>0</v>
      </c>
      <c r="K401" s="21">
        <f t="shared" si="105"/>
        <v>0</v>
      </c>
      <c r="L401" s="21">
        <f t="shared" si="105"/>
        <v>0</v>
      </c>
      <c r="M401" s="21">
        <f t="shared" si="105"/>
        <v>0</v>
      </c>
      <c r="N401" s="21">
        <f t="shared" si="105"/>
        <v>0</v>
      </c>
      <c r="O401" s="21">
        <f t="shared" si="105"/>
        <v>0</v>
      </c>
      <c r="P401" s="21">
        <f t="shared" si="105"/>
        <v>0</v>
      </c>
      <c r="Q401" s="21">
        <f t="shared" si="105"/>
        <v>0</v>
      </c>
      <c r="R401" s="21">
        <f t="shared" si="105"/>
        <v>0</v>
      </c>
      <c r="S401" s="21">
        <f t="shared" si="105"/>
        <v>0</v>
      </c>
      <c r="T401" s="21">
        <f t="shared" si="105"/>
        <v>0</v>
      </c>
      <c r="U401" s="21">
        <f t="shared" si="105"/>
        <v>0</v>
      </c>
      <c r="V401" s="21">
        <f t="shared" si="105"/>
        <v>0</v>
      </c>
      <c r="W401" s="21">
        <f t="shared" si="105"/>
        <v>0</v>
      </c>
      <c r="X401" s="21">
        <f t="shared" si="105"/>
        <v>0</v>
      </c>
      <c r="Y401" s="21">
        <f t="shared" si="105"/>
        <v>0</v>
      </c>
      <c r="Z401" s="21">
        <f t="shared" si="105"/>
        <v>0</v>
      </c>
      <c r="AA401" s="21">
        <f t="shared" si="105"/>
        <v>0</v>
      </c>
      <c r="AB401" s="21">
        <f t="shared" si="105"/>
        <v>0</v>
      </c>
      <c r="AC401" s="21">
        <f t="shared" si="105"/>
        <v>0</v>
      </c>
      <c r="AD401" s="21">
        <f t="shared" si="105"/>
        <v>0</v>
      </c>
      <c r="AE401" s="21">
        <f t="shared" si="10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0</v>
      </c>
      <c r="D407" s="21">
        <f t="shared" si="106"/>
        <v>0</v>
      </c>
      <c r="E407" s="21">
        <f t="shared" si="106"/>
        <v>0</v>
      </c>
      <c r="F407" s="21">
        <f t="shared" si="106"/>
        <v>0</v>
      </c>
      <c r="G407" s="21">
        <f t="shared" si="106"/>
        <v>0</v>
      </c>
      <c r="H407" s="21">
        <f t="shared" si="106"/>
        <v>0</v>
      </c>
      <c r="I407" s="21">
        <f t="shared" si="106"/>
        <v>0</v>
      </c>
      <c r="J407" s="21">
        <f t="shared" si="106"/>
        <v>0</v>
      </c>
      <c r="K407" s="21">
        <f t="shared" si="106"/>
        <v>0</v>
      </c>
      <c r="L407" s="21">
        <f t="shared" si="106"/>
        <v>0</v>
      </c>
      <c r="M407" s="21">
        <f t="shared" si="106"/>
        <v>0</v>
      </c>
      <c r="N407" s="21">
        <f t="shared" si="106"/>
        <v>0</v>
      </c>
      <c r="O407" s="21">
        <f t="shared" si="106"/>
        <v>0</v>
      </c>
      <c r="P407" s="21">
        <f t="shared" si="106"/>
        <v>0</v>
      </c>
      <c r="Q407" s="21">
        <f t="shared" si="106"/>
        <v>0</v>
      </c>
      <c r="R407" s="21">
        <f t="shared" si="106"/>
        <v>0</v>
      </c>
      <c r="S407" s="21">
        <f t="shared" si="106"/>
        <v>0</v>
      </c>
      <c r="T407" s="21">
        <f t="shared" si="106"/>
        <v>0</v>
      </c>
      <c r="U407" s="21">
        <f t="shared" si="106"/>
        <v>0</v>
      </c>
      <c r="V407" s="21">
        <f t="shared" si="106"/>
        <v>0</v>
      </c>
      <c r="W407" s="21">
        <f t="shared" si="106"/>
        <v>0</v>
      </c>
      <c r="X407" s="21">
        <f t="shared" si="106"/>
        <v>0</v>
      </c>
      <c r="Y407" s="21">
        <f t="shared" si="106"/>
        <v>0</v>
      </c>
      <c r="Z407" s="21">
        <f t="shared" si="106"/>
        <v>0</v>
      </c>
      <c r="AA407" s="21">
        <f t="shared" si="106"/>
        <v>0</v>
      </c>
      <c r="AB407" s="21">
        <f t="shared" si="106"/>
        <v>0</v>
      </c>
      <c r="AC407" s="21">
        <f t="shared" si="106"/>
        <v>0</v>
      </c>
      <c r="AD407" s="21">
        <f t="shared" si="106"/>
        <v>0</v>
      </c>
      <c r="AE407" s="21">
        <f t="shared" si="10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0</v>
      </c>
      <c r="D409" s="21">
        <f t="shared" si="107"/>
        <v>0</v>
      </c>
      <c r="E409" s="21">
        <f t="shared" si="107"/>
        <v>0</v>
      </c>
      <c r="F409" s="21">
        <f t="shared" si="107"/>
        <v>0</v>
      </c>
      <c r="G409" s="21">
        <f t="shared" si="107"/>
        <v>0</v>
      </c>
      <c r="H409" s="21">
        <f t="shared" si="107"/>
        <v>0</v>
      </c>
      <c r="I409" s="21">
        <f t="shared" si="107"/>
        <v>0</v>
      </c>
      <c r="J409" s="21">
        <f t="shared" si="107"/>
        <v>0</v>
      </c>
      <c r="K409" s="21">
        <f t="shared" si="107"/>
        <v>0</v>
      </c>
      <c r="L409" s="21">
        <f t="shared" si="107"/>
        <v>0</v>
      </c>
      <c r="M409" s="21">
        <f t="shared" si="107"/>
        <v>0</v>
      </c>
      <c r="N409" s="21">
        <f t="shared" si="107"/>
        <v>0</v>
      </c>
      <c r="O409" s="21">
        <f t="shared" si="107"/>
        <v>0</v>
      </c>
      <c r="P409" s="21">
        <f t="shared" si="107"/>
        <v>0</v>
      </c>
      <c r="Q409" s="21">
        <f t="shared" si="107"/>
        <v>0</v>
      </c>
      <c r="R409" s="21">
        <f t="shared" si="107"/>
        <v>0</v>
      </c>
      <c r="S409" s="21">
        <f t="shared" si="107"/>
        <v>0</v>
      </c>
      <c r="T409" s="21">
        <f t="shared" si="107"/>
        <v>0</v>
      </c>
      <c r="U409" s="21">
        <f t="shared" si="107"/>
        <v>0</v>
      </c>
      <c r="V409" s="21">
        <f t="shared" si="107"/>
        <v>0</v>
      </c>
      <c r="W409" s="21">
        <f t="shared" si="107"/>
        <v>0</v>
      </c>
      <c r="X409" s="21">
        <f t="shared" si="107"/>
        <v>0</v>
      </c>
      <c r="Y409" s="21">
        <f t="shared" si="107"/>
        <v>0</v>
      </c>
      <c r="Z409" s="21">
        <f t="shared" si="107"/>
        <v>0</v>
      </c>
      <c r="AA409" s="21">
        <f t="shared" si="107"/>
        <v>0</v>
      </c>
      <c r="AB409" s="21">
        <f t="shared" si="107"/>
        <v>0</v>
      </c>
      <c r="AC409" s="21">
        <f t="shared" si="107"/>
        <v>0</v>
      </c>
      <c r="AD409" s="21">
        <f t="shared" si="107"/>
        <v>0</v>
      </c>
      <c r="AE409" s="21">
        <f t="shared" si="10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0</v>
      </c>
      <c r="D415" s="21">
        <f t="shared" si="108"/>
        <v>0</v>
      </c>
      <c r="E415" s="21">
        <f t="shared" si="108"/>
        <v>0</v>
      </c>
      <c r="F415" s="21">
        <f t="shared" si="108"/>
        <v>0</v>
      </c>
      <c r="G415" s="21">
        <f t="shared" si="108"/>
        <v>0</v>
      </c>
      <c r="H415" s="21">
        <f t="shared" si="108"/>
        <v>0</v>
      </c>
      <c r="I415" s="21">
        <f t="shared" si="108"/>
        <v>0</v>
      </c>
      <c r="J415" s="21">
        <f t="shared" si="108"/>
        <v>0</v>
      </c>
      <c r="K415" s="21">
        <f t="shared" si="108"/>
        <v>0</v>
      </c>
      <c r="L415" s="21">
        <f t="shared" si="108"/>
        <v>0</v>
      </c>
      <c r="M415" s="21">
        <f t="shared" si="108"/>
        <v>0</v>
      </c>
      <c r="N415" s="21">
        <f t="shared" si="108"/>
        <v>0</v>
      </c>
      <c r="O415" s="21">
        <f t="shared" si="108"/>
        <v>0</v>
      </c>
      <c r="P415" s="21">
        <f t="shared" si="108"/>
        <v>0</v>
      </c>
      <c r="Q415" s="21">
        <f t="shared" si="108"/>
        <v>0</v>
      </c>
      <c r="R415" s="21">
        <f t="shared" si="108"/>
        <v>0</v>
      </c>
      <c r="S415" s="21">
        <f t="shared" si="108"/>
        <v>0</v>
      </c>
      <c r="T415" s="21">
        <f t="shared" si="108"/>
        <v>0</v>
      </c>
      <c r="U415" s="21">
        <f t="shared" si="108"/>
        <v>0</v>
      </c>
      <c r="V415" s="21">
        <f t="shared" si="108"/>
        <v>0</v>
      </c>
      <c r="W415" s="21">
        <f t="shared" si="108"/>
        <v>0</v>
      </c>
      <c r="X415" s="21">
        <f t="shared" si="108"/>
        <v>0</v>
      </c>
      <c r="Y415" s="21">
        <f t="shared" si="108"/>
        <v>0</v>
      </c>
      <c r="Z415" s="21">
        <f t="shared" si="108"/>
        <v>0</v>
      </c>
      <c r="AA415" s="21">
        <f t="shared" si="108"/>
        <v>0</v>
      </c>
      <c r="AB415" s="21">
        <f t="shared" si="108"/>
        <v>0</v>
      </c>
      <c r="AC415" s="21">
        <f t="shared" si="108"/>
        <v>0</v>
      </c>
      <c r="AD415" s="21">
        <f t="shared" si="108"/>
        <v>0</v>
      </c>
      <c r="AE415" s="21">
        <f t="shared" si="10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0</v>
      </c>
      <c r="D417" s="21">
        <f t="shared" si="109"/>
        <v>0</v>
      </c>
      <c r="E417" s="21">
        <f t="shared" si="109"/>
        <v>0</v>
      </c>
      <c r="F417" s="21">
        <f t="shared" si="109"/>
        <v>0</v>
      </c>
      <c r="G417" s="21">
        <f t="shared" si="109"/>
        <v>0</v>
      </c>
      <c r="H417" s="21">
        <f t="shared" si="109"/>
        <v>0</v>
      </c>
      <c r="I417" s="21">
        <f t="shared" si="109"/>
        <v>0</v>
      </c>
      <c r="J417" s="21">
        <f t="shared" si="109"/>
        <v>0</v>
      </c>
      <c r="K417" s="21">
        <f t="shared" si="109"/>
        <v>0</v>
      </c>
      <c r="L417" s="21">
        <f t="shared" si="109"/>
        <v>0</v>
      </c>
      <c r="M417" s="21">
        <f t="shared" si="109"/>
        <v>0</v>
      </c>
      <c r="N417" s="21">
        <f t="shared" si="109"/>
        <v>0</v>
      </c>
      <c r="O417" s="21">
        <f t="shared" si="109"/>
        <v>0</v>
      </c>
      <c r="P417" s="21">
        <f t="shared" si="109"/>
        <v>0</v>
      </c>
      <c r="Q417" s="21">
        <f t="shared" si="109"/>
        <v>0</v>
      </c>
      <c r="R417" s="21">
        <f t="shared" si="109"/>
        <v>0</v>
      </c>
      <c r="S417" s="21">
        <f t="shared" si="109"/>
        <v>0</v>
      </c>
      <c r="T417" s="21">
        <f t="shared" si="109"/>
        <v>0</v>
      </c>
      <c r="U417" s="21">
        <f t="shared" si="109"/>
        <v>0</v>
      </c>
      <c r="V417" s="21">
        <f t="shared" si="109"/>
        <v>0</v>
      </c>
      <c r="W417" s="21">
        <f t="shared" si="109"/>
        <v>0</v>
      </c>
      <c r="X417" s="21">
        <f t="shared" si="109"/>
        <v>0</v>
      </c>
      <c r="Y417" s="21">
        <f t="shared" si="109"/>
        <v>0</v>
      </c>
      <c r="Z417" s="21">
        <f t="shared" si="109"/>
        <v>0</v>
      </c>
      <c r="AA417" s="21">
        <f t="shared" si="109"/>
        <v>0</v>
      </c>
      <c r="AB417" s="21">
        <f t="shared" si="109"/>
        <v>0</v>
      </c>
      <c r="AC417" s="21">
        <f t="shared" si="109"/>
        <v>0</v>
      </c>
      <c r="AD417" s="21">
        <f t="shared" si="109"/>
        <v>0</v>
      </c>
      <c r="AE417" s="21">
        <f t="shared" si="10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6.4244694059952631E-2</v>
      </c>
      <c r="D425" s="28">
        <f t="shared" si="110"/>
        <v>6.6937721673310566E-2</v>
      </c>
      <c r="E425" s="28">
        <f t="shared" si="110"/>
        <v>8.670683026836043E-2</v>
      </c>
      <c r="F425" s="28">
        <f t="shared" si="110"/>
        <v>8.8537610605731634E-2</v>
      </c>
      <c r="G425" s="28">
        <f t="shared" si="110"/>
        <v>8.987465767525081E-2</v>
      </c>
      <c r="H425" s="28">
        <f t="shared" si="110"/>
        <v>9.2739559935992921E-2</v>
      </c>
      <c r="I425" s="28">
        <f t="shared" si="110"/>
        <v>9.4624277908510732E-2</v>
      </c>
      <c r="J425" s="28">
        <f t="shared" si="110"/>
        <v>9.6845084328543274E-2</v>
      </c>
      <c r="K425" s="28">
        <f t="shared" si="110"/>
        <v>9.7900607483378574E-2</v>
      </c>
      <c r="L425" s="28">
        <f t="shared" si="110"/>
        <v>9.707097474121E-2</v>
      </c>
      <c r="M425" s="28">
        <f t="shared" si="110"/>
        <v>9.8629206157261465E-2</v>
      </c>
      <c r="N425" s="28">
        <f t="shared" si="110"/>
        <v>0.10013593034449128</v>
      </c>
      <c r="O425" s="28">
        <f t="shared" si="110"/>
        <v>0.11282012635456676</v>
      </c>
      <c r="P425" s="28">
        <f t="shared" si="110"/>
        <v>0.11863997558954725</v>
      </c>
      <c r="Q425" s="28">
        <f t="shared" si="110"/>
        <v>0.12591121635188382</v>
      </c>
      <c r="R425" s="28">
        <f t="shared" si="110"/>
        <v>0.12768867719679708</v>
      </c>
      <c r="S425" s="28">
        <f t="shared" si="110"/>
        <v>0.13172283553566286</v>
      </c>
      <c r="T425" s="28">
        <f t="shared" si="110"/>
        <v>0.12812484949282907</v>
      </c>
      <c r="U425" s="28">
        <f t="shared" si="110"/>
        <v>0.13554997683642248</v>
      </c>
      <c r="V425" s="28">
        <f t="shared" si="110"/>
        <v>0.13331403118289989</v>
      </c>
      <c r="W425" s="28">
        <f t="shared" si="110"/>
        <v>0.14285715931227336</v>
      </c>
      <c r="X425" s="28">
        <f t="shared" si="110"/>
        <v>0.1600034046071678</v>
      </c>
      <c r="Y425" s="28">
        <f t="shared" si="110"/>
        <v>0.18044753084667256</v>
      </c>
      <c r="Z425" s="28">
        <f t="shared" si="110"/>
        <v>0.19721683672162021</v>
      </c>
      <c r="AA425" s="28">
        <f t="shared" si="110"/>
        <v>0.20343779516686561</v>
      </c>
      <c r="AB425" s="28">
        <f t="shared" si="110"/>
        <v>0.37149023024745559</v>
      </c>
      <c r="AC425" s="28">
        <f t="shared" si="110"/>
        <v>0.27699928587450234</v>
      </c>
      <c r="AD425" s="28">
        <f t="shared" si="110"/>
        <v>0.2687470070204197</v>
      </c>
      <c r="AE425" s="28">
        <f t="shared" si="110"/>
        <v>0.29248855084610459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6.4244694059952631E-2</v>
      </c>
      <c r="D431" s="21">
        <f t="shared" ref="D431:AE431" si="112">+D432+D433</f>
        <v>6.6937721673310566E-2</v>
      </c>
      <c r="E431" s="21">
        <f t="shared" si="112"/>
        <v>8.670683026836043E-2</v>
      </c>
      <c r="F431" s="21">
        <f t="shared" si="112"/>
        <v>8.8537610605731634E-2</v>
      </c>
      <c r="G431" s="21">
        <f t="shared" si="112"/>
        <v>8.987465767525081E-2</v>
      </c>
      <c r="H431" s="21">
        <f t="shared" si="112"/>
        <v>9.2739559935992921E-2</v>
      </c>
      <c r="I431" s="21">
        <f t="shared" si="112"/>
        <v>9.4624277908510732E-2</v>
      </c>
      <c r="J431" s="21">
        <f t="shared" si="112"/>
        <v>9.6845084328543274E-2</v>
      </c>
      <c r="K431" s="21">
        <f t="shared" si="112"/>
        <v>9.7900607483378574E-2</v>
      </c>
      <c r="L431" s="21">
        <f t="shared" si="112"/>
        <v>9.707097474121E-2</v>
      </c>
      <c r="M431" s="21">
        <f t="shared" si="112"/>
        <v>9.8629206157261465E-2</v>
      </c>
      <c r="N431" s="21">
        <f t="shared" si="112"/>
        <v>0.10013593034449128</v>
      </c>
      <c r="O431" s="21">
        <f t="shared" si="112"/>
        <v>0.11282012635456676</v>
      </c>
      <c r="P431" s="21">
        <f t="shared" si="112"/>
        <v>0.11863997558954725</v>
      </c>
      <c r="Q431" s="21">
        <f t="shared" si="112"/>
        <v>0.12591121635188382</v>
      </c>
      <c r="R431" s="21">
        <f t="shared" si="112"/>
        <v>0.12768867719679708</v>
      </c>
      <c r="S431" s="21">
        <f t="shared" si="112"/>
        <v>0.13172283553566286</v>
      </c>
      <c r="T431" s="21">
        <f t="shared" si="112"/>
        <v>0.12812484949282907</v>
      </c>
      <c r="U431" s="21">
        <f t="shared" si="112"/>
        <v>0.13554997683642248</v>
      </c>
      <c r="V431" s="21">
        <f t="shared" si="112"/>
        <v>0.13331403118289989</v>
      </c>
      <c r="W431" s="21">
        <f t="shared" si="112"/>
        <v>0.14285715931227336</v>
      </c>
      <c r="X431" s="21">
        <f t="shared" si="112"/>
        <v>0.1600034046071678</v>
      </c>
      <c r="Y431" s="21">
        <f t="shared" si="112"/>
        <v>0.18044753084667256</v>
      </c>
      <c r="Z431" s="21">
        <f t="shared" si="112"/>
        <v>0.19721683672162021</v>
      </c>
      <c r="AA431" s="21">
        <f t="shared" si="112"/>
        <v>0.20343779516686561</v>
      </c>
      <c r="AB431" s="21">
        <f t="shared" si="112"/>
        <v>0.37149023024745559</v>
      </c>
      <c r="AC431" s="21">
        <f t="shared" si="112"/>
        <v>0.27699928587450234</v>
      </c>
      <c r="AD431" s="21">
        <f t="shared" si="112"/>
        <v>0.2687470070204197</v>
      </c>
      <c r="AE431" s="21">
        <f t="shared" si="112"/>
        <v>0.29248855084610459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2.692990735188748E-6</v>
      </c>
      <c r="L432" s="27">
        <v>2.7385741894966169E-5</v>
      </c>
      <c r="M432" s="27">
        <v>4.851084960378434E-5</v>
      </c>
      <c r="N432" s="27">
        <v>4.2905953504243596E-5</v>
      </c>
      <c r="O432" s="27">
        <v>6.0654097490122135E-5</v>
      </c>
      <c r="P432" s="27">
        <v>7.4383665209215994E-5</v>
      </c>
      <c r="Q432" s="27">
        <v>7.9783577469651394E-5</v>
      </c>
      <c r="R432" s="27">
        <v>7.6644673938120188E-5</v>
      </c>
      <c r="S432" s="27">
        <v>1.2207408967402418E-4</v>
      </c>
      <c r="T432" s="27">
        <v>1.3081143698874875E-4</v>
      </c>
      <c r="U432" s="27">
        <v>1.4771330697391515E-4</v>
      </c>
      <c r="V432" s="27">
        <v>1.3901037149771585E-4</v>
      </c>
      <c r="W432" s="27">
        <v>1.8020880940716803E-4</v>
      </c>
      <c r="X432" s="27">
        <v>1.7753763236688465E-4</v>
      </c>
      <c r="Y432" s="27">
        <v>2.2384173786198875E-4</v>
      </c>
      <c r="Z432" s="27">
        <v>2.9626200319045418E-4</v>
      </c>
      <c r="AA432" s="27">
        <v>3.145996107557114E-4</v>
      </c>
      <c r="AB432" s="27">
        <v>3.899802886647373E-4</v>
      </c>
      <c r="AC432" s="27">
        <v>4.6396788133119929E-4</v>
      </c>
      <c r="AD432" s="27">
        <v>4.2820202657607834E-4</v>
      </c>
      <c r="AE432" s="27">
        <v>4.5147559290842473E-4</v>
      </c>
    </row>
    <row r="433" spans="1:31" x14ac:dyDescent="0.2">
      <c r="A433" s="80" t="s">
        <v>734</v>
      </c>
      <c r="B433" s="4" t="s">
        <v>735</v>
      </c>
      <c r="C433" s="27">
        <v>6.4244694059952631E-2</v>
      </c>
      <c r="D433" s="27">
        <v>6.6937721673310566E-2</v>
      </c>
      <c r="E433" s="27">
        <v>8.670683026836043E-2</v>
      </c>
      <c r="F433" s="27">
        <v>8.8537610605731634E-2</v>
      </c>
      <c r="G433" s="27">
        <v>8.987465767525081E-2</v>
      </c>
      <c r="H433" s="27">
        <v>9.2739559935992921E-2</v>
      </c>
      <c r="I433" s="27">
        <v>9.4624277908510732E-2</v>
      </c>
      <c r="J433" s="27">
        <v>9.6845084328543274E-2</v>
      </c>
      <c r="K433" s="27">
        <v>9.7897914492643387E-2</v>
      </c>
      <c r="L433" s="27">
        <v>9.7043588999315034E-2</v>
      </c>
      <c r="M433" s="27">
        <v>9.8580695307657687E-2</v>
      </c>
      <c r="N433" s="27">
        <v>0.10009302439098704</v>
      </c>
      <c r="O433" s="27">
        <v>0.11275947225707664</v>
      </c>
      <c r="P433" s="27">
        <v>0.11856559192433803</v>
      </c>
      <c r="Q433" s="27">
        <v>0.12583143277441416</v>
      </c>
      <c r="R433" s="27">
        <v>0.12761203252285896</v>
      </c>
      <c r="S433" s="27">
        <v>0.13160076144598884</v>
      </c>
      <c r="T433" s="27">
        <v>0.12799403805584031</v>
      </c>
      <c r="U433" s="27">
        <v>0.13540226352944856</v>
      </c>
      <c r="V433" s="27">
        <v>0.13317502081140217</v>
      </c>
      <c r="W433" s="27">
        <v>0.14267695050286619</v>
      </c>
      <c r="X433" s="27">
        <v>0.15982586697480092</v>
      </c>
      <c r="Y433" s="27">
        <v>0.18022368910881056</v>
      </c>
      <c r="Z433" s="27">
        <v>0.19692057471842975</v>
      </c>
      <c r="AA433" s="27">
        <v>0.20312319555610989</v>
      </c>
      <c r="AB433" s="27">
        <v>0.37110024995879087</v>
      </c>
      <c r="AC433" s="27">
        <v>0.27653531799317116</v>
      </c>
      <c r="AD433" s="27">
        <v>0.26831880499384364</v>
      </c>
      <c r="AE433" s="27">
        <v>0.29203707525319617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524.74510692518379</v>
      </c>
      <c r="D455" s="28">
        <f t="shared" si="115"/>
        <v>500.58512092131315</v>
      </c>
      <c r="E455" s="28">
        <f t="shared" si="115"/>
        <v>540.96210194836067</v>
      </c>
      <c r="F455" s="28">
        <f t="shared" si="115"/>
        <v>552.15293564262856</v>
      </c>
      <c r="G455" s="28">
        <f t="shared" si="115"/>
        <v>657.92149219538749</v>
      </c>
      <c r="H455" s="28">
        <f t="shared" si="115"/>
        <v>758.05641184217052</v>
      </c>
      <c r="I455" s="28">
        <f t="shared" si="115"/>
        <v>811.11415383315864</v>
      </c>
      <c r="J455" s="28">
        <f t="shared" si="115"/>
        <v>1033.9521921655098</v>
      </c>
      <c r="K455" s="28">
        <f t="shared" si="115"/>
        <v>1099.2313190710659</v>
      </c>
      <c r="L455" s="28">
        <f t="shared" si="115"/>
        <v>2132.3074403389419</v>
      </c>
      <c r="M455" s="28">
        <f t="shared" si="115"/>
        <v>2171.5021746257762</v>
      </c>
      <c r="N455" s="28">
        <f t="shared" si="115"/>
        <v>1920.6453471083016</v>
      </c>
      <c r="O455" s="28">
        <f t="shared" si="115"/>
        <v>1754.3391720673387</v>
      </c>
      <c r="P455" s="28">
        <f t="shared" si="115"/>
        <v>1545.3922116497122</v>
      </c>
      <c r="Q455" s="28">
        <f t="shared" si="115"/>
        <v>1536.895754675139</v>
      </c>
      <c r="R455" s="28">
        <f t="shared" si="115"/>
        <v>1518.0245325006972</v>
      </c>
      <c r="S455" s="28">
        <f t="shared" si="115"/>
        <v>1928.9564076142235</v>
      </c>
      <c r="T455" s="28">
        <f t="shared" si="115"/>
        <v>2233.6431808264742</v>
      </c>
      <c r="U455" s="28">
        <f t="shared" si="115"/>
        <v>2378.5580842858271</v>
      </c>
      <c r="V455" s="28">
        <f t="shared" si="115"/>
        <v>2545.9720295181523</v>
      </c>
      <c r="W455" s="28">
        <f t="shared" si="115"/>
        <v>2593.486178013572</v>
      </c>
      <c r="X455" s="28">
        <f t="shared" si="115"/>
        <v>2642.2098379509389</v>
      </c>
      <c r="Y455" s="28">
        <f t="shared" si="115"/>
        <v>2248.4442623333093</v>
      </c>
      <c r="Z455" s="28">
        <f t="shared" si="115"/>
        <v>2226.653077744968</v>
      </c>
      <c r="AA455" s="28">
        <f t="shared" si="115"/>
        <v>2353.6754048207681</v>
      </c>
      <c r="AB455" s="28">
        <f t="shared" si="115"/>
        <v>2588.4082469357108</v>
      </c>
      <c r="AC455" s="28">
        <f t="shared" si="115"/>
        <v>2096.5595094528662</v>
      </c>
      <c r="AD455" s="28">
        <f t="shared" si="115"/>
        <v>1616.4319877856722</v>
      </c>
      <c r="AE455" s="28">
        <f t="shared" si="115"/>
        <v>1636.0866133607294</v>
      </c>
    </row>
    <row r="456" spans="1:31" x14ac:dyDescent="0.2">
      <c r="A456" s="6" t="s">
        <v>19</v>
      </c>
      <c r="B456" s="7" t="s">
        <v>20</v>
      </c>
      <c r="C456" s="28">
        <f>+C457+C463+C467</f>
        <v>522.54071713851522</v>
      </c>
      <c r="D456" s="28">
        <f t="shared" ref="D456:AE456" si="116">+D457+D463+D467</f>
        <v>498.34538979073795</v>
      </c>
      <c r="E456" s="28">
        <f t="shared" si="116"/>
        <v>538.63665153508373</v>
      </c>
      <c r="F456" s="28">
        <f t="shared" si="116"/>
        <v>549.80461586615615</v>
      </c>
      <c r="G456" s="28">
        <f t="shared" si="116"/>
        <v>655.50559617949398</v>
      </c>
      <c r="H456" s="28">
        <f t="shared" si="116"/>
        <v>755.5867352906821</v>
      </c>
      <c r="I456" s="28">
        <f t="shared" si="116"/>
        <v>808.49638357104129</v>
      </c>
      <c r="J456" s="28">
        <f t="shared" si="116"/>
        <v>1031.4493830668648</v>
      </c>
      <c r="K456" s="28">
        <f t="shared" si="116"/>
        <v>1096.6794484352899</v>
      </c>
      <c r="L456" s="28">
        <f t="shared" si="116"/>
        <v>2129.7610067159767</v>
      </c>
      <c r="M456" s="28">
        <f t="shared" si="116"/>
        <v>2168.8136848021841</v>
      </c>
      <c r="N456" s="28">
        <f t="shared" si="116"/>
        <v>1917.864879409882</v>
      </c>
      <c r="O456" s="28">
        <f t="shared" si="116"/>
        <v>1751.426320549602</v>
      </c>
      <c r="P456" s="28">
        <f t="shared" si="116"/>
        <v>1543.3658651611995</v>
      </c>
      <c r="Q456" s="28">
        <f t="shared" si="116"/>
        <v>1534.7901945111801</v>
      </c>
      <c r="R456" s="28">
        <f t="shared" si="116"/>
        <v>1516.139747204051</v>
      </c>
      <c r="S456" s="28">
        <f t="shared" si="116"/>
        <v>1927.0370207033807</v>
      </c>
      <c r="T456" s="28">
        <f t="shared" si="116"/>
        <v>2231.6827555610021</v>
      </c>
      <c r="U456" s="28">
        <f t="shared" si="116"/>
        <v>2376.4595757921634</v>
      </c>
      <c r="V456" s="28">
        <f t="shared" si="116"/>
        <v>2543.9022557027529</v>
      </c>
      <c r="W456" s="28">
        <f t="shared" si="116"/>
        <v>2591.1458609379565</v>
      </c>
      <c r="X456" s="28">
        <f t="shared" si="116"/>
        <v>2639.5876830479447</v>
      </c>
      <c r="Y456" s="28">
        <f t="shared" si="116"/>
        <v>2245.7616829445219</v>
      </c>
      <c r="Z456" s="28">
        <f t="shared" si="116"/>
        <v>2223.9043683479917</v>
      </c>
      <c r="AA456" s="28">
        <f t="shared" si="116"/>
        <v>2351.0678899081299</v>
      </c>
      <c r="AB456" s="28">
        <f t="shared" si="116"/>
        <v>2585.5572069641053</v>
      </c>
      <c r="AC456" s="28">
        <f t="shared" si="116"/>
        <v>2093.7622360910682</v>
      </c>
      <c r="AD456" s="28">
        <f t="shared" si="116"/>
        <v>1613.572459227134</v>
      </c>
      <c r="AE456" s="28">
        <f t="shared" si="116"/>
        <v>1633.0954622020495</v>
      </c>
    </row>
    <row r="457" spans="1:31" x14ac:dyDescent="0.2">
      <c r="A457" s="8" t="s">
        <v>23</v>
      </c>
      <c r="B457" s="4" t="s">
        <v>24</v>
      </c>
      <c r="C457" s="21">
        <f>+C458+C459+C460+C461+C462</f>
        <v>522.54071713851522</v>
      </c>
      <c r="D457" s="21">
        <f t="shared" ref="D457:AE457" si="117">+D458+D459+D460+D461+D462</f>
        <v>498.34538979073795</v>
      </c>
      <c r="E457" s="21">
        <f t="shared" si="117"/>
        <v>538.63665153508373</v>
      </c>
      <c r="F457" s="21">
        <f t="shared" si="117"/>
        <v>549.80461586615615</v>
      </c>
      <c r="G457" s="21">
        <f t="shared" si="117"/>
        <v>655.50559617949398</v>
      </c>
      <c r="H457" s="21">
        <f t="shared" si="117"/>
        <v>755.5867352906821</v>
      </c>
      <c r="I457" s="21">
        <f t="shared" si="117"/>
        <v>808.49638357104129</v>
      </c>
      <c r="J457" s="21">
        <f t="shared" si="117"/>
        <v>1031.4493830668648</v>
      </c>
      <c r="K457" s="21">
        <f t="shared" si="117"/>
        <v>1096.6794484352899</v>
      </c>
      <c r="L457" s="21">
        <f t="shared" si="117"/>
        <v>2129.7610067159767</v>
      </c>
      <c r="M457" s="21">
        <f t="shared" si="117"/>
        <v>2168.8136848021841</v>
      </c>
      <c r="N457" s="21">
        <f t="shared" si="117"/>
        <v>1917.864879409882</v>
      </c>
      <c r="O457" s="21">
        <f t="shared" si="117"/>
        <v>1751.426320549602</v>
      </c>
      <c r="P457" s="21">
        <f t="shared" si="117"/>
        <v>1543.3658651611995</v>
      </c>
      <c r="Q457" s="21">
        <f t="shared" si="117"/>
        <v>1534.7901945111801</v>
      </c>
      <c r="R457" s="21">
        <f t="shared" si="117"/>
        <v>1516.139747204051</v>
      </c>
      <c r="S457" s="21">
        <f t="shared" si="117"/>
        <v>1927.0370207033807</v>
      </c>
      <c r="T457" s="21">
        <f t="shared" si="117"/>
        <v>2231.6827555610021</v>
      </c>
      <c r="U457" s="21">
        <f t="shared" si="117"/>
        <v>2376.4595757921634</v>
      </c>
      <c r="V457" s="21">
        <f t="shared" si="117"/>
        <v>2543.9022557027529</v>
      </c>
      <c r="W457" s="21">
        <f t="shared" si="117"/>
        <v>2591.1458609379565</v>
      </c>
      <c r="X457" s="21">
        <f t="shared" si="117"/>
        <v>2639.5876830479447</v>
      </c>
      <c r="Y457" s="21">
        <f t="shared" si="117"/>
        <v>2245.7616829445219</v>
      </c>
      <c r="Z457" s="21">
        <f t="shared" si="117"/>
        <v>2223.9043683479917</v>
      </c>
      <c r="AA457" s="21">
        <f t="shared" si="117"/>
        <v>2351.0678899081299</v>
      </c>
      <c r="AB457" s="21">
        <f t="shared" si="117"/>
        <v>2585.5572069641053</v>
      </c>
      <c r="AC457" s="21">
        <f t="shared" si="117"/>
        <v>2093.7622360910682</v>
      </c>
      <c r="AD457" s="21">
        <f t="shared" si="117"/>
        <v>1613.572459227134</v>
      </c>
      <c r="AE457" s="21">
        <f t="shared" si="117"/>
        <v>1633.0954622020495</v>
      </c>
    </row>
    <row r="458" spans="1:31" x14ac:dyDescent="0.2">
      <c r="A458" s="8" t="s">
        <v>25</v>
      </c>
      <c r="B458" s="4" t="s">
        <v>26</v>
      </c>
      <c r="C458" s="37">
        <f>+C8</f>
        <v>91.080563121570023</v>
      </c>
      <c r="D458" s="37">
        <f t="shared" ref="D458:AE458" si="118">+D8</f>
        <v>75.22598547402032</v>
      </c>
      <c r="E458" s="37">
        <f t="shared" si="118"/>
        <v>57.193112533208172</v>
      </c>
      <c r="F458" s="37">
        <f t="shared" si="118"/>
        <v>59.203654045711616</v>
      </c>
      <c r="G458" s="37">
        <f t="shared" si="118"/>
        <v>60.823269852819799</v>
      </c>
      <c r="H458" s="37">
        <f t="shared" si="118"/>
        <v>58.741062022025851</v>
      </c>
      <c r="I458" s="37">
        <f t="shared" si="118"/>
        <v>72.481782205281647</v>
      </c>
      <c r="J458" s="37">
        <f t="shared" si="118"/>
        <v>52.832475642223997</v>
      </c>
      <c r="K458" s="37">
        <f t="shared" si="118"/>
        <v>198.44197885813412</v>
      </c>
      <c r="L458" s="37">
        <f t="shared" si="118"/>
        <v>1041.3934615415963</v>
      </c>
      <c r="M458" s="37">
        <f t="shared" si="118"/>
        <v>1070.0838352266014</v>
      </c>
      <c r="N458" s="37">
        <f t="shared" si="118"/>
        <v>780.54200431930622</v>
      </c>
      <c r="O458" s="37">
        <f t="shared" si="118"/>
        <v>639.60328809800717</v>
      </c>
      <c r="P458" s="37">
        <f t="shared" si="118"/>
        <v>449.71528606684768</v>
      </c>
      <c r="Q458" s="37">
        <f t="shared" si="118"/>
        <v>437.96603343379053</v>
      </c>
      <c r="R458" s="37">
        <f t="shared" si="118"/>
        <v>425.94718787210536</v>
      </c>
      <c r="S458" s="37">
        <f t="shared" si="118"/>
        <v>818.06157636534374</v>
      </c>
      <c r="T458" s="37">
        <f t="shared" si="118"/>
        <v>1081.3231023515875</v>
      </c>
      <c r="U458" s="37">
        <f t="shared" si="118"/>
        <v>1069.2663496306266</v>
      </c>
      <c r="V458" s="37">
        <f t="shared" si="118"/>
        <v>1100.7935572045169</v>
      </c>
      <c r="W458" s="37">
        <f t="shared" si="118"/>
        <v>1107.5080048035245</v>
      </c>
      <c r="X458" s="37">
        <f t="shared" si="118"/>
        <v>1083.4602979780473</v>
      </c>
      <c r="Y458" s="37">
        <f t="shared" si="118"/>
        <v>876.92329349829947</v>
      </c>
      <c r="Z458" s="37">
        <f t="shared" si="118"/>
        <v>799.80691083212071</v>
      </c>
      <c r="AA458" s="37">
        <f t="shared" si="118"/>
        <v>820.74726450245601</v>
      </c>
      <c r="AB458" s="37">
        <f t="shared" si="118"/>
        <v>918.52239051211586</v>
      </c>
      <c r="AC458" s="37">
        <f t="shared" si="118"/>
        <v>477.30000000284667</v>
      </c>
      <c r="AD458" s="37">
        <f t="shared" si="118"/>
        <v>28.706428476433061</v>
      </c>
      <c r="AE458" s="37">
        <f t="shared" si="118"/>
        <v>17.615671701955915</v>
      </c>
    </row>
    <row r="459" spans="1:31" x14ac:dyDescent="0.2">
      <c r="A459" s="8" t="s">
        <v>43</v>
      </c>
      <c r="B459" s="4" t="s">
        <v>44</v>
      </c>
      <c r="C459" s="37">
        <f>+C17</f>
        <v>169.30592149403125</v>
      </c>
      <c r="D459" s="37">
        <f t="shared" ref="D459:AE459" si="119">+D17</f>
        <v>139.4341537181698</v>
      </c>
      <c r="E459" s="37">
        <f t="shared" si="119"/>
        <v>157.17661964516117</v>
      </c>
      <c r="F459" s="37">
        <f t="shared" si="119"/>
        <v>156.73540096142517</v>
      </c>
      <c r="G459" s="37">
        <f t="shared" si="119"/>
        <v>238.01101548517883</v>
      </c>
      <c r="H459" s="37">
        <f t="shared" si="119"/>
        <v>312.72040044874439</v>
      </c>
      <c r="I459" s="37">
        <f t="shared" si="119"/>
        <v>326.49892377561741</v>
      </c>
      <c r="J459" s="37">
        <f t="shared" si="119"/>
        <v>487.30352883150681</v>
      </c>
      <c r="K459" s="37">
        <f t="shared" si="119"/>
        <v>445.15400451465672</v>
      </c>
      <c r="L459" s="37">
        <f t="shared" si="119"/>
        <v>646.46084985088669</v>
      </c>
      <c r="M459" s="37">
        <f t="shared" si="119"/>
        <v>657.68951575393737</v>
      </c>
      <c r="N459" s="37">
        <f t="shared" si="119"/>
        <v>711.55428058021153</v>
      </c>
      <c r="O459" s="37">
        <f t="shared" si="119"/>
        <v>650.77347263873742</v>
      </c>
      <c r="P459" s="37">
        <f t="shared" si="119"/>
        <v>587.6198340899532</v>
      </c>
      <c r="Q459" s="37">
        <f t="shared" si="119"/>
        <v>544.09666265832084</v>
      </c>
      <c r="R459" s="37">
        <f t="shared" si="119"/>
        <v>565.45898917374757</v>
      </c>
      <c r="S459" s="37">
        <f t="shared" si="119"/>
        <v>614.14011648501184</v>
      </c>
      <c r="T459" s="37">
        <f t="shared" si="119"/>
        <v>629.35404782412297</v>
      </c>
      <c r="U459" s="37">
        <f t="shared" si="119"/>
        <v>715.80469944512242</v>
      </c>
      <c r="V459" s="37">
        <f t="shared" si="119"/>
        <v>872.25029443605342</v>
      </c>
      <c r="W459" s="37">
        <f t="shared" si="119"/>
        <v>889.69426380745767</v>
      </c>
      <c r="X459" s="37">
        <f t="shared" si="119"/>
        <v>919.16296583067822</v>
      </c>
      <c r="Y459" s="37">
        <f t="shared" si="119"/>
        <v>725.2051520884072</v>
      </c>
      <c r="Z459" s="37">
        <f t="shared" si="119"/>
        <v>796.43588041757323</v>
      </c>
      <c r="AA459" s="37">
        <f t="shared" si="119"/>
        <v>958.73123319798117</v>
      </c>
      <c r="AB459" s="37">
        <f t="shared" si="119"/>
        <v>1048.6139721648183</v>
      </c>
      <c r="AC459" s="37">
        <f t="shared" si="119"/>
        <v>969.41307899866138</v>
      </c>
      <c r="AD459" s="37">
        <f t="shared" si="119"/>
        <v>916.75952132822658</v>
      </c>
      <c r="AE459" s="37">
        <f t="shared" si="119"/>
        <v>952.51680855658606</v>
      </c>
    </row>
    <row r="460" spans="1:31" x14ac:dyDescent="0.2">
      <c r="A460" s="9" t="s">
        <v>71</v>
      </c>
      <c r="B460" s="4" t="s">
        <v>72</v>
      </c>
      <c r="C460" s="37">
        <f>+C31</f>
        <v>192.45995666244659</v>
      </c>
      <c r="D460" s="37">
        <f t="shared" ref="D460:AE460" si="120">+D31</f>
        <v>196.26496621059172</v>
      </c>
      <c r="E460" s="37">
        <f t="shared" si="120"/>
        <v>228.81574575328966</v>
      </c>
      <c r="F460" s="37">
        <f t="shared" si="120"/>
        <v>262.49147712339283</v>
      </c>
      <c r="G460" s="37">
        <f t="shared" si="120"/>
        <v>272.20584299723203</v>
      </c>
      <c r="H460" s="37">
        <f t="shared" si="120"/>
        <v>315.1477884970663</v>
      </c>
      <c r="I460" s="37">
        <f t="shared" si="120"/>
        <v>338.5232657737206</v>
      </c>
      <c r="J460" s="37">
        <f t="shared" si="120"/>
        <v>393.36969600990693</v>
      </c>
      <c r="K460" s="37">
        <f t="shared" si="120"/>
        <v>405.76094414441548</v>
      </c>
      <c r="L460" s="37">
        <f t="shared" si="120"/>
        <v>381.13128149826821</v>
      </c>
      <c r="M460" s="37">
        <f t="shared" si="120"/>
        <v>375.36901796842898</v>
      </c>
      <c r="N460" s="37">
        <f t="shared" si="120"/>
        <v>369.48316575497222</v>
      </c>
      <c r="O460" s="37">
        <f t="shared" si="120"/>
        <v>394.92443531917593</v>
      </c>
      <c r="P460" s="37">
        <f t="shared" si="120"/>
        <v>429.61358465650585</v>
      </c>
      <c r="Q460" s="37">
        <f t="shared" si="120"/>
        <v>442.04435278650914</v>
      </c>
      <c r="R460" s="37">
        <f t="shared" si="120"/>
        <v>443.64811307882462</v>
      </c>
      <c r="S460" s="37">
        <f t="shared" si="120"/>
        <v>417.26805864826383</v>
      </c>
      <c r="T460" s="37">
        <f t="shared" si="120"/>
        <v>427.99370189900276</v>
      </c>
      <c r="U460" s="37">
        <f t="shared" si="120"/>
        <v>486.95651931223324</v>
      </c>
      <c r="V460" s="37">
        <f t="shared" si="120"/>
        <v>463.79933928310629</v>
      </c>
      <c r="W460" s="37">
        <f t="shared" si="120"/>
        <v>447.95683076073396</v>
      </c>
      <c r="X460" s="37">
        <f t="shared" si="120"/>
        <v>471.14720248458406</v>
      </c>
      <c r="Y460" s="37">
        <f t="shared" si="120"/>
        <v>490.39618292673731</v>
      </c>
      <c r="Z460" s="37">
        <f t="shared" si="120"/>
        <v>501.31088036679762</v>
      </c>
      <c r="AA460" s="37">
        <f t="shared" si="120"/>
        <v>461.56753500460252</v>
      </c>
      <c r="AB460" s="37">
        <f t="shared" si="120"/>
        <v>498.57443865632763</v>
      </c>
      <c r="AC460" s="37">
        <f t="shared" si="120"/>
        <v>529.55230548730094</v>
      </c>
      <c r="AD460" s="37">
        <f t="shared" si="120"/>
        <v>536.28554022522883</v>
      </c>
      <c r="AE460" s="37">
        <f t="shared" si="120"/>
        <v>560.48322031110638</v>
      </c>
    </row>
    <row r="461" spans="1:31" x14ac:dyDescent="0.2">
      <c r="A461" s="8" t="s">
        <v>115</v>
      </c>
      <c r="B461" s="4" t="s">
        <v>116</v>
      </c>
      <c r="C461" s="37">
        <f>+C53</f>
        <v>69.694275860467386</v>
      </c>
      <c r="D461" s="37">
        <f t="shared" ref="D461:AE461" si="121">+D53</f>
        <v>87.420284387956116</v>
      </c>
      <c r="E461" s="37">
        <f t="shared" si="121"/>
        <v>95.451173603424763</v>
      </c>
      <c r="F461" s="37">
        <f t="shared" si="121"/>
        <v>71.374083735626542</v>
      </c>
      <c r="G461" s="37">
        <f t="shared" si="121"/>
        <v>84.465467844263316</v>
      </c>
      <c r="H461" s="37">
        <f t="shared" si="121"/>
        <v>68.977484322845669</v>
      </c>
      <c r="I461" s="37">
        <f t="shared" si="121"/>
        <v>70.992411816421665</v>
      </c>
      <c r="J461" s="37">
        <f t="shared" si="121"/>
        <v>97.94368258322703</v>
      </c>
      <c r="K461" s="37">
        <f t="shared" si="121"/>
        <v>47.32252091808364</v>
      </c>
      <c r="L461" s="37">
        <f t="shared" si="121"/>
        <v>60.775413825225698</v>
      </c>
      <c r="M461" s="37">
        <f t="shared" si="121"/>
        <v>65.6713158532161</v>
      </c>
      <c r="N461" s="37">
        <f t="shared" si="121"/>
        <v>56.285428755392019</v>
      </c>
      <c r="O461" s="37">
        <f t="shared" si="121"/>
        <v>66.125124493681625</v>
      </c>
      <c r="P461" s="37">
        <f t="shared" si="121"/>
        <v>76.41716034789269</v>
      </c>
      <c r="Q461" s="37">
        <f t="shared" si="121"/>
        <v>110.68314563255976</v>
      </c>
      <c r="R461" s="37">
        <f t="shared" si="121"/>
        <v>81.085457079373285</v>
      </c>
      <c r="S461" s="37">
        <f t="shared" si="121"/>
        <v>77.567269204761359</v>
      </c>
      <c r="T461" s="37">
        <f t="shared" si="121"/>
        <v>93.011903486288546</v>
      </c>
      <c r="U461" s="37">
        <f t="shared" si="121"/>
        <v>104.43200740418118</v>
      </c>
      <c r="V461" s="37">
        <f t="shared" si="121"/>
        <v>107.05906477907631</v>
      </c>
      <c r="W461" s="37">
        <f t="shared" si="121"/>
        <v>144.59608109756141</v>
      </c>
      <c r="X461" s="37">
        <f t="shared" si="121"/>
        <v>164.20720640528648</v>
      </c>
      <c r="Y461" s="37">
        <f t="shared" si="121"/>
        <v>144.70958296606923</v>
      </c>
      <c r="Z461" s="37">
        <f t="shared" si="121"/>
        <v>116.74733236975439</v>
      </c>
      <c r="AA461" s="37">
        <f t="shared" si="121"/>
        <v>101.57387921650866</v>
      </c>
      <c r="AB461" s="37">
        <f t="shared" si="121"/>
        <v>112.32796743717287</v>
      </c>
      <c r="AC461" s="37">
        <f t="shared" si="121"/>
        <v>116.92714672863266</v>
      </c>
      <c r="AD461" s="37">
        <f t="shared" si="121"/>
        <v>131.26344616450137</v>
      </c>
      <c r="AE461" s="37">
        <f t="shared" si="121"/>
        <v>102.272990232862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1.3906804686787908</v>
      </c>
      <c r="X462" s="37">
        <f t="shared" si="122"/>
        <v>1.6100103493492339</v>
      </c>
      <c r="Y462" s="37">
        <f t="shared" si="122"/>
        <v>8.5274714650084054</v>
      </c>
      <c r="Z462" s="37">
        <f t="shared" si="122"/>
        <v>9.6033643617458804</v>
      </c>
      <c r="AA462" s="37">
        <f t="shared" si="122"/>
        <v>8.4479779865819395</v>
      </c>
      <c r="AB462" s="37">
        <f t="shared" si="122"/>
        <v>7.5184381936707929</v>
      </c>
      <c r="AC462" s="37">
        <f t="shared" si="122"/>
        <v>0.56970487362666822</v>
      </c>
      <c r="AD462" s="37">
        <f t="shared" si="122"/>
        <v>0.55752303274433079</v>
      </c>
      <c r="AE462" s="37">
        <f t="shared" si="122"/>
        <v>0.20677139953930451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0</v>
      </c>
      <c r="AE463" s="21">
        <f t="shared" si="12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0</v>
      </c>
      <c r="AE465" s="37">
        <f t="shared" si="12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0.70201085599676571</v>
      </c>
      <c r="D471" s="28">
        <f t="shared" ref="D471:AE471" si="131">+D472+D478+D489+D497+D502+D508+D515+D520</f>
        <v>0.69958572440904743</v>
      </c>
      <c r="E471" s="28">
        <f t="shared" si="131"/>
        <v>0.73559013814904306</v>
      </c>
      <c r="F471" s="28">
        <f t="shared" si="131"/>
        <v>0.73929689922133945</v>
      </c>
      <c r="G471" s="28">
        <f t="shared" si="131"/>
        <v>0.77245788688633066</v>
      </c>
      <c r="H471" s="28">
        <f t="shared" si="131"/>
        <v>0.78445666057522501</v>
      </c>
      <c r="I471" s="28">
        <f t="shared" si="131"/>
        <v>0.81628508730474936</v>
      </c>
      <c r="J471" s="28">
        <f t="shared" si="131"/>
        <v>0.82876691514573175</v>
      </c>
      <c r="K471" s="28">
        <f t="shared" si="131"/>
        <v>0.8346026255027077</v>
      </c>
      <c r="L471" s="28">
        <f t="shared" si="131"/>
        <v>0.76924024551768944</v>
      </c>
      <c r="M471" s="28">
        <f t="shared" si="131"/>
        <v>0.87547477245017946</v>
      </c>
      <c r="N471" s="28">
        <f t="shared" si="131"/>
        <v>0.89417646632750014</v>
      </c>
      <c r="O471" s="28">
        <f t="shared" si="131"/>
        <v>0.96339328988816086</v>
      </c>
      <c r="P471" s="28">
        <f t="shared" si="131"/>
        <v>1.0433203894760401</v>
      </c>
      <c r="Q471" s="28">
        <f t="shared" si="131"/>
        <v>1.1051801834518955</v>
      </c>
      <c r="R471" s="28">
        <f t="shared" si="131"/>
        <v>1.0810538561470218</v>
      </c>
      <c r="S471" s="28">
        <f t="shared" si="131"/>
        <v>1.0982198526356315</v>
      </c>
      <c r="T471" s="28">
        <f t="shared" si="131"/>
        <v>1.1447825227104476</v>
      </c>
      <c r="U471" s="28">
        <f t="shared" si="131"/>
        <v>1.2176535437419687</v>
      </c>
      <c r="V471" s="28">
        <f t="shared" si="131"/>
        <v>1.2599233285154909</v>
      </c>
      <c r="W471" s="28">
        <f t="shared" si="131"/>
        <v>1.4120391571427953</v>
      </c>
      <c r="X471" s="28">
        <f t="shared" si="131"/>
        <v>1.6823922767764514</v>
      </c>
      <c r="Y471" s="28">
        <f t="shared" si="131"/>
        <v>1.7289889860308338</v>
      </c>
      <c r="Z471" s="28">
        <f t="shared" si="131"/>
        <v>1.7511918481301121</v>
      </c>
      <c r="AA471" s="28">
        <f t="shared" si="131"/>
        <v>1.6829630689517219</v>
      </c>
      <c r="AB471" s="28">
        <f t="shared" si="131"/>
        <v>1.6863761828844965</v>
      </c>
      <c r="AC471" s="28">
        <f t="shared" si="131"/>
        <v>1.8527480429245777</v>
      </c>
      <c r="AD471" s="28">
        <f t="shared" si="131"/>
        <v>1.9290531228257346</v>
      </c>
      <c r="AE471" s="28">
        <f t="shared" si="131"/>
        <v>2.0332746568966287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0</v>
      </c>
      <c r="V472" s="21">
        <f t="shared" si="132"/>
        <v>0</v>
      </c>
      <c r="W472" s="21">
        <f t="shared" si="132"/>
        <v>0</v>
      </c>
      <c r="X472" s="21">
        <f t="shared" si="132"/>
        <v>0</v>
      </c>
      <c r="Y472" s="21">
        <f t="shared" si="132"/>
        <v>0</v>
      </c>
      <c r="Z472" s="21">
        <f t="shared" si="132"/>
        <v>0</v>
      </c>
      <c r="AA472" s="21">
        <f t="shared" si="132"/>
        <v>0</v>
      </c>
      <c r="AB472" s="21">
        <f t="shared" si="132"/>
        <v>0</v>
      </c>
      <c r="AC472" s="21">
        <f t="shared" si="132"/>
        <v>1.1316801317632089E-4</v>
      </c>
      <c r="AD472" s="21">
        <f t="shared" si="132"/>
        <v>0</v>
      </c>
      <c r="AE472" s="21">
        <f t="shared" si="132"/>
        <v>6.2493280604748276E-3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0</v>
      </c>
      <c r="AB473" s="37">
        <f t="shared" si="134"/>
        <v>0</v>
      </c>
      <c r="AC473" s="37">
        <f t="shared" si="134"/>
        <v>1.1316801317632089E-4</v>
      </c>
      <c r="AD473" s="37">
        <f t="shared" si="134"/>
        <v>0</v>
      </c>
      <c r="AE473" s="37">
        <f t="shared" si="134"/>
        <v>6.2493280604748276E-3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0.70201085599676571</v>
      </c>
      <c r="D497" s="21">
        <f t="shared" ref="D497:AE497" si="144">+D498+D499+D501</f>
        <v>0.69958572440904743</v>
      </c>
      <c r="E497" s="21">
        <f t="shared" si="144"/>
        <v>0.73559013814904306</v>
      </c>
      <c r="F497" s="21">
        <f t="shared" si="144"/>
        <v>0.73929689922133945</v>
      </c>
      <c r="G497" s="21">
        <f t="shared" si="144"/>
        <v>0.77245788688633066</v>
      </c>
      <c r="H497" s="21">
        <f t="shared" si="144"/>
        <v>0.78445666057522501</v>
      </c>
      <c r="I497" s="21">
        <f t="shared" si="144"/>
        <v>0.81628508730474936</v>
      </c>
      <c r="J497" s="21">
        <f t="shared" si="144"/>
        <v>0.82876691514573175</v>
      </c>
      <c r="K497" s="21">
        <f t="shared" si="144"/>
        <v>0.8346026255027077</v>
      </c>
      <c r="L497" s="21">
        <f t="shared" si="144"/>
        <v>0.76924024551768944</v>
      </c>
      <c r="M497" s="21">
        <f t="shared" si="144"/>
        <v>0.87547477245017946</v>
      </c>
      <c r="N497" s="21">
        <f t="shared" si="144"/>
        <v>0.89417646632750014</v>
      </c>
      <c r="O497" s="21">
        <f t="shared" si="144"/>
        <v>0.96339328988816086</v>
      </c>
      <c r="P497" s="21">
        <f t="shared" si="144"/>
        <v>1.0433203894760401</v>
      </c>
      <c r="Q497" s="21">
        <f t="shared" si="144"/>
        <v>1.1051801834518955</v>
      </c>
      <c r="R497" s="21">
        <f t="shared" si="144"/>
        <v>1.0810538561470218</v>
      </c>
      <c r="S497" s="21">
        <f t="shared" si="144"/>
        <v>1.0982198526356315</v>
      </c>
      <c r="T497" s="21">
        <f t="shared" si="144"/>
        <v>1.1447825227104476</v>
      </c>
      <c r="U497" s="21">
        <f t="shared" si="144"/>
        <v>1.2176535437419687</v>
      </c>
      <c r="V497" s="21">
        <f t="shared" si="144"/>
        <v>1.2599233285154909</v>
      </c>
      <c r="W497" s="21">
        <f t="shared" si="144"/>
        <v>1.4120391571427953</v>
      </c>
      <c r="X497" s="21">
        <f t="shared" si="144"/>
        <v>1.6823922767764514</v>
      </c>
      <c r="Y497" s="21">
        <f t="shared" si="144"/>
        <v>1.7289889860308338</v>
      </c>
      <c r="Z497" s="21">
        <f t="shared" si="144"/>
        <v>1.7511918481301121</v>
      </c>
      <c r="AA497" s="21">
        <f t="shared" si="144"/>
        <v>1.6829630689517219</v>
      </c>
      <c r="AB497" s="21">
        <f t="shared" si="144"/>
        <v>1.6863761828844965</v>
      </c>
      <c r="AC497" s="21">
        <f t="shared" si="144"/>
        <v>1.8526348749114014</v>
      </c>
      <c r="AD497" s="21">
        <f t="shared" si="144"/>
        <v>1.9290531228257346</v>
      </c>
      <c r="AE497" s="21">
        <f t="shared" si="144"/>
        <v>2.0270253288361539</v>
      </c>
    </row>
    <row r="498" spans="1:31" x14ac:dyDescent="0.2">
      <c r="A498" s="9" t="s">
        <v>323</v>
      </c>
      <c r="B498" s="4" t="s">
        <v>324</v>
      </c>
      <c r="C498" s="37">
        <f>+C150</f>
        <v>0.58545804270541402</v>
      </c>
      <c r="D498" s="37">
        <f t="shared" ref="D498:AE498" si="145">+D150</f>
        <v>0.59703141564557316</v>
      </c>
      <c r="E498" s="37">
        <f t="shared" si="145"/>
        <v>0.60893035660138406</v>
      </c>
      <c r="F498" s="37">
        <f t="shared" si="145"/>
        <v>0.62116062041114606</v>
      </c>
      <c r="G498" s="37">
        <f t="shared" si="145"/>
        <v>0.63372827346110694</v>
      </c>
      <c r="H498" s="37">
        <f t="shared" si="145"/>
        <v>0.64663969825797052</v>
      </c>
      <c r="I498" s="37">
        <f t="shared" si="145"/>
        <v>0.65990159855082042</v>
      </c>
      <c r="J498" s="37">
        <f t="shared" si="145"/>
        <v>0.67352100501091838</v>
      </c>
      <c r="K498" s="37">
        <f t="shared" si="145"/>
        <v>0.68750528147912304</v>
      </c>
      <c r="L498" s="37">
        <f t="shared" si="145"/>
        <v>0.72959102842780854</v>
      </c>
      <c r="M498" s="37">
        <f t="shared" si="145"/>
        <v>0.7251259138696533</v>
      </c>
      <c r="N498" s="37">
        <f t="shared" si="145"/>
        <v>0.74061007602445827</v>
      </c>
      <c r="O498" s="37">
        <f t="shared" si="145"/>
        <v>0.79275651264084201</v>
      </c>
      <c r="P498" s="37">
        <f t="shared" si="145"/>
        <v>0.86457289735905496</v>
      </c>
      <c r="Q498" s="37">
        <f t="shared" si="145"/>
        <v>0.9132315424782953</v>
      </c>
      <c r="R498" s="37">
        <f t="shared" si="145"/>
        <v>0.88637294535564681</v>
      </c>
      <c r="S498" s="37">
        <f t="shared" si="145"/>
        <v>0.93081839447427017</v>
      </c>
      <c r="T498" s="37">
        <f t="shared" si="145"/>
        <v>0.98863512572821943</v>
      </c>
      <c r="U498" s="37">
        <f t="shared" si="145"/>
        <v>1.0610396312321682</v>
      </c>
      <c r="V498" s="37">
        <f t="shared" si="145"/>
        <v>1.1415764380680877</v>
      </c>
      <c r="W498" s="37">
        <f t="shared" si="145"/>
        <v>1.2462101149773515</v>
      </c>
      <c r="X498" s="37">
        <f t="shared" si="145"/>
        <v>1.5188834440676284</v>
      </c>
      <c r="Y498" s="37">
        <f t="shared" si="145"/>
        <v>1.5716707468023046</v>
      </c>
      <c r="Z498" s="37">
        <f t="shared" si="145"/>
        <v>1.5436206725696773</v>
      </c>
      <c r="AA498" s="37">
        <f t="shared" si="145"/>
        <v>1.511064372044161</v>
      </c>
      <c r="AB498" s="37">
        <f t="shared" si="145"/>
        <v>1.5037883546229669</v>
      </c>
      <c r="AC498" s="37">
        <f t="shared" si="145"/>
        <v>1.6880198712880583</v>
      </c>
      <c r="AD498" s="37">
        <f t="shared" si="145"/>
        <v>1.7988314423475806</v>
      </c>
      <c r="AE498" s="37">
        <f t="shared" si="145"/>
        <v>1.8758937941458067</v>
      </c>
    </row>
    <row r="499" spans="1:31" x14ac:dyDescent="0.2">
      <c r="A499" s="9" t="s">
        <v>325</v>
      </c>
      <c r="B499" s="4" t="s">
        <v>326</v>
      </c>
      <c r="C499" s="37">
        <f>+C151</f>
        <v>0.11655281329135166</v>
      </c>
      <c r="D499" s="37">
        <f t="shared" ref="D499:AE499" si="146">+D151</f>
        <v>0.10255430876347428</v>
      </c>
      <c r="E499" s="37">
        <f t="shared" si="146"/>
        <v>0.12665978154765903</v>
      </c>
      <c r="F499" s="37">
        <f t="shared" si="146"/>
        <v>0.11813627881019344</v>
      </c>
      <c r="G499" s="37">
        <f t="shared" si="146"/>
        <v>0.13872961342522375</v>
      </c>
      <c r="H499" s="37">
        <f t="shared" si="146"/>
        <v>0.13781696231725443</v>
      </c>
      <c r="I499" s="37">
        <f t="shared" si="146"/>
        <v>0.15638348875392899</v>
      </c>
      <c r="J499" s="37">
        <f t="shared" si="146"/>
        <v>0.1552459101348134</v>
      </c>
      <c r="K499" s="37">
        <f t="shared" si="146"/>
        <v>0.1470973440235846</v>
      </c>
      <c r="L499" s="37">
        <f t="shared" si="146"/>
        <v>3.9649217089880895E-2</v>
      </c>
      <c r="M499" s="37">
        <f t="shared" si="146"/>
        <v>0.15034885858052613</v>
      </c>
      <c r="N499" s="37">
        <f t="shared" si="146"/>
        <v>0.15356639030304184</v>
      </c>
      <c r="O499" s="37">
        <f t="shared" si="146"/>
        <v>0.17063677724731888</v>
      </c>
      <c r="P499" s="37">
        <f t="shared" si="146"/>
        <v>0.17874749211698518</v>
      </c>
      <c r="Q499" s="37">
        <f t="shared" si="146"/>
        <v>0.19194864097360026</v>
      </c>
      <c r="R499" s="37">
        <f t="shared" si="146"/>
        <v>0.19468091079137503</v>
      </c>
      <c r="S499" s="37">
        <f t="shared" si="146"/>
        <v>0.16740145816136123</v>
      </c>
      <c r="T499" s="37">
        <f t="shared" si="146"/>
        <v>0.15614739698222802</v>
      </c>
      <c r="U499" s="37">
        <f t="shared" si="146"/>
        <v>0.15661391250980042</v>
      </c>
      <c r="V499" s="37">
        <f t="shared" si="146"/>
        <v>0.11834689044740319</v>
      </c>
      <c r="W499" s="37">
        <f t="shared" si="146"/>
        <v>0.1658290421654437</v>
      </c>
      <c r="X499" s="37">
        <f t="shared" si="146"/>
        <v>0.16350883270882294</v>
      </c>
      <c r="Y499" s="37">
        <f t="shared" si="146"/>
        <v>0.15731823922852919</v>
      </c>
      <c r="Z499" s="37">
        <f t="shared" si="146"/>
        <v>0.20757117556043483</v>
      </c>
      <c r="AA499" s="37">
        <f t="shared" si="146"/>
        <v>0.17189869690756079</v>
      </c>
      <c r="AB499" s="37">
        <f t="shared" si="146"/>
        <v>0.18258782826152972</v>
      </c>
      <c r="AC499" s="37">
        <f t="shared" si="146"/>
        <v>0.16461500362334305</v>
      </c>
      <c r="AD499" s="37">
        <f t="shared" si="146"/>
        <v>0.13022168047815405</v>
      </c>
      <c r="AE499" s="37">
        <f t="shared" si="146"/>
        <v>0.15113153469034718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0.26555407155272953</v>
      </c>
      <c r="D524" s="28">
        <f t="shared" si="148"/>
        <v>0.30015978291681883</v>
      </c>
      <c r="E524" s="28">
        <f t="shared" si="148"/>
        <v>0.32592554328340856</v>
      </c>
      <c r="F524" s="28">
        <f t="shared" si="148"/>
        <v>0.32717009854024776</v>
      </c>
      <c r="G524" s="28">
        <f t="shared" si="148"/>
        <v>0.31013059296920631</v>
      </c>
      <c r="H524" s="28">
        <f t="shared" si="148"/>
        <v>0.34638277496528025</v>
      </c>
      <c r="I524" s="28">
        <f t="shared" si="148"/>
        <v>0.45807856148180581</v>
      </c>
      <c r="J524" s="28">
        <f t="shared" si="148"/>
        <v>0.32129916190658075</v>
      </c>
      <c r="K524" s="28">
        <f t="shared" si="148"/>
        <v>0.36439853459438826</v>
      </c>
      <c r="L524" s="28">
        <f t="shared" si="148"/>
        <v>0.41884188788793358</v>
      </c>
      <c r="M524" s="28">
        <f t="shared" si="148"/>
        <v>0.46590224602274183</v>
      </c>
      <c r="N524" s="28">
        <f t="shared" si="148"/>
        <v>0.42055667476666503</v>
      </c>
      <c r="O524" s="28">
        <f t="shared" si="148"/>
        <v>0.47466864478565907</v>
      </c>
      <c r="P524" s="28">
        <f t="shared" si="148"/>
        <v>0.52791751736361869</v>
      </c>
      <c r="Q524" s="28">
        <f t="shared" si="148"/>
        <v>0.54044267656966272</v>
      </c>
      <c r="R524" s="28">
        <f t="shared" si="148"/>
        <v>0.4541236799898038</v>
      </c>
      <c r="S524" s="28">
        <f t="shared" si="148"/>
        <v>0.4800323286855156</v>
      </c>
      <c r="T524" s="28">
        <f t="shared" si="148"/>
        <v>0.47479052854173698</v>
      </c>
      <c r="U524" s="28">
        <f t="shared" si="148"/>
        <v>0.52727987321696157</v>
      </c>
      <c r="V524" s="28">
        <f t="shared" si="148"/>
        <v>0.46350601594898788</v>
      </c>
      <c r="W524" s="28">
        <f t="shared" si="148"/>
        <v>0.58027619296504585</v>
      </c>
      <c r="X524" s="28">
        <f t="shared" si="148"/>
        <v>0.57508239193213839</v>
      </c>
      <c r="Y524" s="28">
        <f t="shared" si="148"/>
        <v>0.5726460422317744</v>
      </c>
      <c r="Z524" s="28">
        <f t="shared" si="148"/>
        <v>0.61589114897502373</v>
      </c>
      <c r="AA524" s="28">
        <f t="shared" si="148"/>
        <v>0.58682219562779614</v>
      </c>
      <c r="AB524" s="28">
        <f t="shared" si="148"/>
        <v>0.66610155847315677</v>
      </c>
      <c r="AC524" s="28">
        <f t="shared" si="148"/>
        <v>0.54909269966527441</v>
      </c>
      <c r="AD524" s="28">
        <f t="shared" si="148"/>
        <v>0.55555642869191335</v>
      </c>
      <c r="AE524" s="28">
        <f t="shared" si="148"/>
        <v>0.56255995093715772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0.26555407155272953</v>
      </c>
      <c r="D552" s="35">
        <f t="shared" ref="D552:AE552" si="158">+D294</f>
        <v>0.30015978291681883</v>
      </c>
      <c r="E552" s="35">
        <f t="shared" si="158"/>
        <v>0.32592554328340856</v>
      </c>
      <c r="F552" s="35">
        <f t="shared" si="158"/>
        <v>0.32717009854024776</v>
      </c>
      <c r="G552" s="35">
        <f t="shared" si="158"/>
        <v>0.31013059296920631</v>
      </c>
      <c r="H552" s="35">
        <f t="shared" si="158"/>
        <v>0.34638277496528025</v>
      </c>
      <c r="I552" s="35">
        <f t="shared" si="158"/>
        <v>0.45807856148180581</v>
      </c>
      <c r="J552" s="35">
        <f t="shared" si="158"/>
        <v>0.32129916190658075</v>
      </c>
      <c r="K552" s="35">
        <f t="shared" si="158"/>
        <v>0.36439853459438826</v>
      </c>
      <c r="L552" s="35">
        <f t="shared" si="158"/>
        <v>0.41884188788793358</v>
      </c>
      <c r="M552" s="35">
        <f t="shared" si="158"/>
        <v>0.46590224602274183</v>
      </c>
      <c r="N552" s="35">
        <f t="shared" si="158"/>
        <v>0.42055667476666503</v>
      </c>
      <c r="O552" s="35">
        <f t="shared" si="158"/>
        <v>0.47466864478565907</v>
      </c>
      <c r="P552" s="35">
        <f t="shared" si="158"/>
        <v>0.52791751736361869</v>
      </c>
      <c r="Q552" s="35">
        <f t="shared" si="158"/>
        <v>0.54044267656966272</v>
      </c>
      <c r="R552" s="35">
        <f t="shared" si="158"/>
        <v>0.4541236799898038</v>
      </c>
      <c r="S552" s="35">
        <f t="shared" si="158"/>
        <v>0.4800323286855156</v>
      </c>
      <c r="T552" s="35">
        <f t="shared" si="158"/>
        <v>0.47479052854173698</v>
      </c>
      <c r="U552" s="35">
        <f t="shared" si="158"/>
        <v>0.52727987321696157</v>
      </c>
      <c r="V552" s="35">
        <f t="shared" si="158"/>
        <v>0.46350601594898788</v>
      </c>
      <c r="W552" s="35">
        <f t="shared" si="158"/>
        <v>0.58027619296504585</v>
      </c>
      <c r="X552" s="35">
        <f t="shared" si="158"/>
        <v>0.57508239193213839</v>
      </c>
      <c r="Y552" s="35">
        <f t="shared" si="158"/>
        <v>0.5726460422317744</v>
      </c>
      <c r="Z552" s="35">
        <f t="shared" si="158"/>
        <v>0.61589114897502373</v>
      </c>
      <c r="AA552" s="35">
        <f t="shared" si="158"/>
        <v>0.58682219562779614</v>
      </c>
      <c r="AB552" s="35">
        <f t="shared" si="158"/>
        <v>0.66610155847315677</v>
      </c>
      <c r="AC552" s="35">
        <f t="shared" si="158"/>
        <v>0.54909269966527441</v>
      </c>
      <c r="AD552" s="35">
        <f t="shared" si="158"/>
        <v>0.55555642869191335</v>
      </c>
      <c r="AE552" s="35">
        <f t="shared" si="158"/>
        <v>0.56255995093715772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1.1725801650591523</v>
      </c>
      <c r="D555" s="28">
        <f t="shared" ref="D555:AE555" si="161">+D556+D559+D562+D565+D568++D571+D574+D575</f>
        <v>1.1730479015760378</v>
      </c>
      <c r="E555" s="28">
        <f t="shared" si="161"/>
        <v>1.1772279015760383</v>
      </c>
      <c r="F555" s="28">
        <f t="shared" si="161"/>
        <v>1.1933151681051217</v>
      </c>
      <c r="G555" s="28">
        <f t="shared" si="161"/>
        <v>1.2434328783626518</v>
      </c>
      <c r="H555" s="28">
        <f t="shared" si="161"/>
        <v>1.2460975560119731</v>
      </c>
      <c r="I555" s="28">
        <f t="shared" si="161"/>
        <v>1.2487823354222489</v>
      </c>
      <c r="J555" s="28">
        <f t="shared" si="161"/>
        <v>1.2558979372639698</v>
      </c>
      <c r="K555" s="28">
        <f t="shared" si="161"/>
        <v>1.2549688681956142</v>
      </c>
      <c r="L555" s="28">
        <f t="shared" si="161"/>
        <v>1.2612805148181956</v>
      </c>
      <c r="M555" s="28">
        <f t="shared" si="161"/>
        <v>1.2484835989621799</v>
      </c>
      <c r="N555" s="28">
        <f t="shared" si="161"/>
        <v>1.3655986269809299</v>
      </c>
      <c r="O555" s="28">
        <f t="shared" si="161"/>
        <v>1.361969456708217</v>
      </c>
      <c r="P555" s="28">
        <f t="shared" si="161"/>
        <v>0.33646860608335083</v>
      </c>
      <c r="Q555" s="28">
        <f t="shared" si="161"/>
        <v>0.33402608758541624</v>
      </c>
      <c r="R555" s="28">
        <f t="shared" si="161"/>
        <v>0.22191908331241142</v>
      </c>
      <c r="S555" s="28">
        <f t="shared" si="161"/>
        <v>0.20941189398635923</v>
      </c>
      <c r="T555" s="28">
        <f t="shared" si="161"/>
        <v>0.21272736472718884</v>
      </c>
      <c r="U555" s="28">
        <f t="shared" si="161"/>
        <v>0.21802509986799873</v>
      </c>
      <c r="V555" s="28">
        <f t="shared" si="161"/>
        <v>0.21303043975199362</v>
      </c>
      <c r="W555" s="28">
        <f t="shared" si="161"/>
        <v>0.20514456619534463</v>
      </c>
      <c r="X555" s="28">
        <f t="shared" si="161"/>
        <v>0.20467682967845721</v>
      </c>
      <c r="Y555" s="28">
        <f t="shared" si="161"/>
        <v>0.20049682967845733</v>
      </c>
      <c r="Z555" s="28">
        <f t="shared" si="161"/>
        <v>0.18440956314937454</v>
      </c>
      <c r="AA555" s="28">
        <f t="shared" si="161"/>
        <v>0.13429185289184328</v>
      </c>
      <c r="AB555" s="28">
        <f t="shared" si="161"/>
        <v>0.12707200000000049</v>
      </c>
      <c r="AC555" s="28">
        <f t="shared" si="161"/>
        <v>0.11843333333333332</v>
      </c>
      <c r="AD555" s="28">
        <f t="shared" si="161"/>
        <v>0.10617200000000047</v>
      </c>
      <c r="AE555" s="28">
        <f t="shared" si="161"/>
        <v>0.10282800000000017</v>
      </c>
    </row>
    <row r="556" spans="1:31" x14ac:dyDescent="0.2">
      <c r="A556" s="9" t="s">
        <v>549</v>
      </c>
      <c r="B556" s="4" t="s">
        <v>550</v>
      </c>
      <c r="C556" s="21">
        <f>+C557+C558</f>
        <v>1.1725801650591523</v>
      </c>
      <c r="D556" s="21">
        <f t="shared" ref="D556:AE556" si="162">+D557+D558</f>
        <v>1.1730479015760378</v>
      </c>
      <c r="E556" s="21">
        <f t="shared" si="162"/>
        <v>1.1772279015760383</v>
      </c>
      <c r="F556" s="21">
        <f t="shared" si="162"/>
        <v>1.1933151681051217</v>
      </c>
      <c r="G556" s="21">
        <f t="shared" si="162"/>
        <v>1.2434328783626518</v>
      </c>
      <c r="H556" s="21">
        <f t="shared" si="162"/>
        <v>1.2460975560119731</v>
      </c>
      <c r="I556" s="21">
        <f t="shared" si="162"/>
        <v>1.2487823354222489</v>
      </c>
      <c r="J556" s="21">
        <f t="shared" si="162"/>
        <v>1.2558979372639698</v>
      </c>
      <c r="K556" s="21">
        <f t="shared" si="162"/>
        <v>1.2549688681956142</v>
      </c>
      <c r="L556" s="21">
        <f t="shared" si="162"/>
        <v>1.2612805148181956</v>
      </c>
      <c r="M556" s="21">
        <f t="shared" si="162"/>
        <v>1.2484835989621799</v>
      </c>
      <c r="N556" s="21">
        <f t="shared" si="162"/>
        <v>1.3655986269809299</v>
      </c>
      <c r="O556" s="21">
        <f t="shared" si="162"/>
        <v>1.361969456708217</v>
      </c>
      <c r="P556" s="21">
        <f t="shared" si="162"/>
        <v>0.33646860608335083</v>
      </c>
      <c r="Q556" s="21">
        <f t="shared" si="162"/>
        <v>0.33402608758541624</v>
      </c>
      <c r="R556" s="21">
        <f t="shared" si="162"/>
        <v>0.22191908331241142</v>
      </c>
      <c r="S556" s="21">
        <f t="shared" si="162"/>
        <v>0.20941189398635923</v>
      </c>
      <c r="T556" s="21">
        <f t="shared" si="162"/>
        <v>0.21272736472718884</v>
      </c>
      <c r="U556" s="21">
        <f t="shared" si="162"/>
        <v>0.21802509986799873</v>
      </c>
      <c r="V556" s="21">
        <f t="shared" si="162"/>
        <v>0.21303043975199362</v>
      </c>
      <c r="W556" s="21">
        <f t="shared" si="162"/>
        <v>0.20514456619534463</v>
      </c>
      <c r="X556" s="21">
        <f t="shared" si="162"/>
        <v>0.20467682967845721</v>
      </c>
      <c r="Y556" s="21">
        <f t="shared" si="162"/>
        <v>0.20049682967845733</v>
      </c>
      <c r="Z556" s="21">
        <f t="shared" si="162"/>
        <v>0.18440956314937454</v>
      </c>
      <c r="AA556" s="21">
        <f t="shared" si="162"/>
        <v>0.13429185289184328</v>
      </c>
      <c r="AB556" s="21">
        <f t="shared" si="162"/>
        <v>0.12707200000000049</v>
      </c>
      <c r="AC556" s="21">
        <f t="shared" si="162"/>
        <v>0.11843333333333332</v>
      </c>
      <c r="AD556" s="21">
        <f t="shared" si="162"/>
        <v>0.10617200000000047</v>
      </c>
      <c r="AE556" s="21">
        <f t="shared" si="162"/>
        <v>0.10282800000000017</v>
      </c>
    </row>
    <row r="557" spans="1:31" x14ac:dyDescent="0.2">
      <c r="A557" s="9" t="s">
        <v>551</v>
      </c>
      <c r="B557" s="4" t="s">
        <v>552</v>
      </c>
      <c r="C557" s="35">
        <f>+C299</f>
        <v>0</v>
      </c>
      <c r="D557" s="35">
        <f t="shared" ref="D557:AE557" si="163">+D299</f>
        <v>0</v>
      </c>
      <c r="E557" s="35">
        <f t="shared" si="163"/>
        <v>0</v>
      </c>
      <c r="F557" s="35">
        <f t="shared" si="163"/>
        <v>0</v>
      </c>
      <c r="G557" s="35">
        <f t="shared" si="163"/>
        <v>0</v>
      </c>
      <c r="H557" s="35">
        <f t="shared" si="163"/>
        <v>0</v>
      </c>
      <c r="I557" s="35">
        <f t="shared" si="163"/>
        <v>0</v>
      </c>
      <c r="J557" s="35">
        <f t="shared" si="163"/>
        <v>0</v>
      </c>
      <c r="K557" s="35">
        <f t="shared" si="163"/>
        <v>0</v>
      </c>
      <c r="L557" s="35">
        <f t="shared" si="163"/>
        <v>0</v>
      </c>
      <c r="M557" s="35">
        <f t="shared" si="163"/>
        <v>0</v>
      </c>
      <c r="N557" s="35">
        <f t="shared" si="163"/>
        <v>0</v>
      </c>
      <c r="O557" s="35">
        <f t="shared" si="163"/>
        <v>0</v>
      </c>
      <c r="P557" s="35">
        <f t="shared" si="163"/>
        <v>0</v>
      </c>
      <c r="Q557" s="35">
        <f t="shared" si="163"/>
        <v>0</v>
      </c>
      <c r="R557" s="35">
        <f t="shared" si="163"/>
        <v>0</v>
      </c>
      <c r="S557" s="35">
        <f t="shared" si="163"/>
        <v>0</v>
      </c>
      <c r="T557" s="35">
        <f t="shared" si="163"/>
        <v>0</v>
      </c>
      <c r="U557" s="35">
        <f t="shared" si="163"/>
        <v>0</v>
      </c>
      <c r="V557" s="35">
        <f t="shared" si="163"/>
        <v>0</v>
      </c>
      <c r="W557" s="35">
        <f t="shared" si="163"/>
        <v>0</v>
      </c>
      <c r="X557" s="35">
        <f t="shared" si="163"/>
        <v>0</v>
      </c>
      <c r="Y557" s="35">
        <f t="shared" si="163"/>
        <v>0</v>
      </c>
      <c r="Z557" s="35">
        <f t="shared" si="163"/>
        <v>0</v>
      </c>
      <c r="AA557" s="35">
        <f t="shared" si="163"/>
        <v>0</v>
      </c>
      <c r="AB557" s="35">
        <f t="shared" si="163"/>
        <v>0</v>
      </c>
      <c r="AC557" s="35">
        <f t="shared" si="163"/>
        <v>0</v>
      </c>
      <c r="AD557" s="35">
        <f t="shared" si="163"/>
        <v>0</v>
      </c>
      <c r="AE557" s="35">
        <f t="shared" si="163"/>
        <v>0</v>
      </c>
    </row>
    <row r="558" spans="1:31" x14ac:dyDescent="0.2">
      <c r="A558" s="9" t="s">
        <v>636</v>
      </c>
      <c r="B558" s="4" t="s">
        <v>637</v>
      </c>
      <c r="C558" s="35">
        <f>+C367</f>
        <v>1.1725801650591523</v>
      </c>
      <c r="D558" s="35">
        <f t="shared" ref="D558:AE558" si="164">+D367</f>
        <v>1.1730479015760378</v>
      </c>
      <c r="E558" s="35">
        <f t="shared" si="164"/>
        <v>1.1772279015760383</v>
      </c>
      <c r="F558" s="35">
        <f t="shared" si="164"/>
        <v>1.1933151681051217</v>
      </c>
      <c r="G558" s="35">
        <f t="shared" si="164"/>
        <v>1.2434328783626518</v>
      </c>
      <c r="H558" s="35">
        <f t="shared" si="164"/>
        <v>1.2460975560119731</v>
      </c>
      <c r="I558" s="35">
        <f t="shared" si="164"/>
        <v>1.2487823354222489</v>
      </c>
      <c r="J558" s="35">
        <f t="shared" si="164"/>
        <v>1.2558979372639698</v>
      </c>
      <c r="K558" s="35">
        <f t="shared" si="164"/>
        <v>1.2549688681956142</v>
      </c>
      <c r="L558" s="35">
        <f t="shared" si="164"/>
        <v>1.2612805148181956</v>
      </c>
      <c r="M558" s="35">
        <f t="shared" si="164"/>
        <v>1.2484835989621799</v>
      </c>
      <c r="N558" s="35">
        <f t="shared" si="164"/>
        <v>1.3655986269809299</v>
      </c>
      <c r="O558" s="35">
        <f t="shared" si="164"/>
        <v>1.361969456708217</v>
      </c>
      <c r="P558" s="35">
        <f t="shared" si="164"/>
        <v>0.33646860608335083</v>
      </c>
      <c r="Q558" s="35">
        <f t="shared" si="164"/>
        <v>0.33402608758541624</v>
      </c>
      <c r="R558" s="35">
        <f t="shared" si="164"/>
        <v>0.22191908331241142</v>
      </c>
      <c r="S558" s="35">
        <f t="shared" si="164"/>
        <v>0.20941189398635923</v>
      </c>
      <c r="T558" s="35">
        <f t="shared" si="164"/>
        <v>0.21272736472718884</v>
      </c>
      <c r="U558" s="35">
        <f t="shared" si="164"/>
        <v>0.21802509986799873</v>
      </c>
      <c r="V558" s="35">
        <f t="shared" si="164"/>
        <v>0.21303043975199362</v>
      </c>
      <c r="W558" s="35">
        <f t="shared" si="164"/>
        <v>0.20514456619534463</v>
      </c>
      <c r="X558" s="35">
        <f t="shared" si="164"/>
        <v>0.20467682967845721</v>
      </c>
      <c r="Y558" s="35">
        <f t="shared" si="164"/>
        <v>0.20049682967845733</v>
      </c>
      <c r="Z558" s="35">
        <f t="shared" si="164"/>
        <v>0.18440956314937454</v>
      </c>
      <c r="AA558" s="35">
        <f t="shared" si="164"/>
        <v>0.13429185289184328</v>
      </c>
      <c r="AB558" s="35">
        <f t="shared" si="164"/>
        <v>0.12707200000000049</v>
      </c>
      <c r="AC558" s="35">
        <f t="shared" si="164"/>
        <v>0.11843333333333332</v>
      </c>
      <c r="AD558" s="35">
        <f t="shared" si="164"/>
        <v>0.10617200000000047</v>
      </c>
      <c r="AE558" s="35">
        <f t="shared" si="164"/>
        <v>0.10282800000000017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65">+D560+D561</f>
        <v>0</v>
      </c>
      <c r="E559" s="21">
        <f t="shared" si="165"/>
        <v>0</v>
      </c>
      <c r="F559" s="21">
        <f t="shared" si="165"/>
        <v>0</v>
      </c>
      <c r="G559" s="21">
        <f t="shared" si="165"/>
        <v>0</v>
      </c>
      <c r="H559" s="21">
        <f t="shared" si="165"/>
        <v>0</v>
      </c>
      <c r="I559" s="21">
        <f t="shared" si="165"/>
        <v>0</v>
      </c>
      <c r="J559" s="21">
        <f t="shared" si="165"/>
        <v>0</v>
      </c>
      <c r="K559" s="21">
        <f t="shared" si="165"/>
        <v>0</v>
      </c>
      <c r="L559" s="21">
        <f t="shared" si="165"/>
        <v>0</v>
      </c>
      <c r="M559" s="21">
        <f t="shared" si="165"/>
        <v>0</v>
      </c>
      <c r="N559" s="21">
        <f t="shared" si="165"/>
        <v>0</v>
      </c>
      <c r="O559" s="21">
        <f t="shared" si="165"/>
        <v>0</v>
      </c>
      <c r="P559" s="21">
        <f t="shared" si="165"/>
        <v>0</v>
      </c>
      <c r="Q559" s="21">
        <f t="shared" si="165"/>
        <v>0</v>
      </c>
      <c r="R559" s="21">
        <f t="shared" si="165"/>
        <v>0</v>
      </c>
      <c r="S559" s="21">
        <f t="shared" si="165"/>
        <v>0</v>
      </c>
      <c r="T559" s="21">
        <f t="shared" si="165"/>
        <v>0</v>
      </c>
      <c r="U559" s="21">
        <f t="shared" si="165"/>
        <v>0</v>
      </c>
      <c r="V559" s="21">
        <f t="shared" si="165"/>
        <v>0</v>
      </c>
      <c r="W559" s="21">
        <f t="shared" si="165"/>
        <v>0</v>
      </c>
      <c r="X559" s="21">
        <f t="shared" si="165"/>
        <v>0</v>
      </c>
      <c r="Y559" s="21">
        <f t="shared" si="165"/>
        <v>0</v>
      </c>
      <c r="Z559" s="21">
        <f t="shared" si="165"/>
        <v>0</v>
      </c>
      <c r="AA559" s="21">
        <f t="shared" si="165"/>
        <v>0</v>
      </c>
      <c r="AB559" s="21">
        <f t="shared" si="165"/>
        <v>0</v>
      </c>
      <c r="AC559" s="21">
        <f t="shared" si="165"/>
        <v>0</v>
      </c>
      <c r="AD559" s="21">
        <f t="shared" si="165"/>
        <v>0</v>
      </c>
      <c r="AE559" s="21">
        <f t="shared" si="165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ref="D561:AE561" si="167">+D385</f>
        <v>0</v>
      </c>
      <c r="E561" s="35">
        <f t="shared" si="167"/>
        <v>0</v>
      </c>
      <c r="F561" s="35">
        <f t="shared" si="167"/>
        <v>0</v>
      </c>
      <c r="G561" s="35">
        <f t="shared" si="167"/>
        <v>0</v>
      </c>
      <c r="H561" s="35">
        <f t="shared" si="167"/>
        <v>0</v>
      </c>
      <c r="I561" s="35">
        <f t="shared" si="167"/>
        <v>0</v>
      </c>
      <c r="J561" s="35">
        <f t="shared" si="167"/>
        <v>0</v>
      </c>
      <c r="K561" s="35">
        <f t="shared" si="167"/>
        <v>0</v>
      </c>
      <c r="L561" s="35">
        <f t="shared" si="167"/>
        <v>0</v>
      </c>
      <c r="M561" s="35">
        <f t="shared" si="167"/>
        <v>0</v>
      </c>
      <c r="N561" s="35">
        <f t="shared" si="167"/>
        <v>0</v>
      </c>
      <c r="O561" s="35">
        <f t="shared" si="167"/>
        <v>0</v>
      </c>
      <c r="P561" s="35">
        <f t="shared" si="167"/>
        <v>0</v>
      </c>
      <c r="Q561" s="35">
        <f t="shared" si="167"/>
        <v>0</v>
      </c>
      <c r="R561" s="35">
        <f t="shared" si="167"/>
        <v>0</v>
      </c>
      <c r="S561" s="35">
        <f t="shared" si="167"/>
        <v>0</v>
      </c>
      <c r="T561" s="35">
        <f t="shared" si="167"/>
        <v>0</v>
      </c>
      <c r="U561" s="35">
        <f t="shared" si="167"/>
        <v>0</v>
      </c>
      <c r="V561" s="35">
        <f t="shared" si="167"/>
        <v>0</v>
      </c>
      <c r="W561" s="35">
        <f t="shared" si="167"/>
        <v>0</v>
      </c>
      <c r="X561" s="35">
        <f t="shared" si="167"/>
        <v>0</v>
      </c>
      <c r="Y561" s="35">
        <f t="shared" si="167"/>
        <v>0</v>
      </c>
      <c r="Z561" s="35">
        <f t="shared" si="167"/>
        <v>0</v>
      </c>
      <c r="AA561" s="35">
        <f t="shared" si="167"/>
        <v>0</v>
      </c>
      <c r="AB561" s="35">
        <f t="shared" si="167"/>
        <v>0</v>
      </c>
      <c r="AC561" s="35">
        <f t="shared" si="167"/>
        <v>0</v>
      </c>
      <c r="AD561" s="35">
        <f t="shared" si="167"/>
        <v>0</v>
      </c>
      <c r="AE561" s="35">
        <f t="shared" si="167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68">+D563+D564</f>
        <v>0</v>
      </c>
      <c r="E562" s="21">
        <f t="shared" si="168"/>
        <v>0</v>
      </c>
      <c r="F562" s="21">
        <f t="shared" si="168"/>
        <v>0</v>
      </c>
      <c r="G562" s="21">
        <f t="shared" si="168"/>
        <v>0</v>
      </c>
      <c r="H562" s="21">
        <f t="shared" si="168"/>
        <v>0</v>
      </c>
      <c r="I562" s="21">
        <f t="shared" si="168"/>
        <v>0</v>
      </c>
      <c r="J562" s="21">
        <f t="shared" si="168"/>
        <v>0</v>
      </c>
      <c r="K562" s="21">
        <f t="shared" si="168"/>
        <v>0</v>
      </c>
      <c r="L562" s="21">
        <f t="shared" si="168"/>
        <v>0</v>
      </c>
      <c r="M562" s="21">
        <f t="shared" si="168"/>
        <v>0</v>
      </c>
      <c r="N562" s="21">
        <f t="shared" si="168"/>
        <v>0</v>
      </c>
      <c r="O562" s="21">
        <f t="shared" si="168"/>
        <v>0</v>
      </c>
      <c r="P562" s="21">
        <f t="shared" si="168"/>
        <v>0</v>
      </c>
      <c r="Q562" s="21">
        <f t="shared" si="168"/>
        <v>0</v>
      </c>
      <c r="R562" s="21">
        <f t="shared" si="168"/>
        <v>0</v>
      </c>
      <c r="S562" s="21">
        <f t="shared" si="168"/>
        <v>0</v>
      </c>
      <c r="T562" s="21">
        <f t="shared" si="168"/>
        <v>0</v>
      </c>
      <c r="U562" s="21">
        <f t="shared" si="168"/>
        <v>0</v>
      </c>
      <c r="V562" s="21">
        <f t="shared" si="168"/>
        <v>0</v>
      </c>
      <c r="W562" s="21">
        <f t="shared" si="168"/>
        <v>0</v>
      </c>
      <c r="X562" s="21">
        <f t="shared" si="168"/>
        <v>0</v>
      </c>
      <c r="Y562" s="21">
        <f t="shared" si="168"/>
        <v>0</v>
      </c>
      <c r="Z562" s="21">
        <f t="shared" si="168"/>
        <v>0</v>
      </c>
      <c r="AA562" s="21">
        <f t="shared" si="168"/>
        <v>0</v>
      </c>
      <c r="AB562" s="21">
        <f t="shared" si="168"/>
        <v>0</v>
      </c>
      <c r="AC562" s="21">
        <f t="shared" si="168"/>
        <v>0</v>
      </c>
      <c r="AD562" s="21">
        <f t="shared" si="168"/>
        <v>0</v>
      </c>
      <c r="AE562" s="21">
        <f t="shared" si="168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ref="D564:AE564" si="170">+D393</f>
        <v>0</v>
      </c>
      <c r="E564" s="35">
        <f t="shared" si="170"/>
        <v>0</v>
      </c>
      <c r="F564" s="35">
        <f t="shared" si="170"/>
        <v>0</v>
      </c>
      <c r="G564" s="35">
        <f t="shared" si="170"/>
        <v>0</v>
      </c>
      <c r="H564" s="35">
        <f t="shared" si="170"/>
        <v>0</v>
      </c>
      <c r="I564" s="35">
        <f t="shared" si="170"/>
        <v>0</v>
      </c>
      <c r="J564" s="35">
        <f t="shared" si="170"/>
        <v>0</v>
      </c>
      <c r="K564" s="35">
        <f t="shared" si="170"/>
        <v>0</v>
      </c>
      <c r="L564" s="35">
        <f t="shared" si="170"/>
        <v>0</v>
      </c>
      <c r="M564" s="35">
        <f t="shared" si="170"/>
        <v>0</v>
      </c>
      <c r="N564" s="35">
        <f t="shared" si="170"/>
        <v>0</v>
      </c>
      <c r="O564" s="35">
        <f t="shared" si="170"/>
        <v>0</v>
      </c>
      <c r="P564" s="35">
        <f t="shared" si="170"/>
        <v>0</v>
      </c>
      <c r="Q564" s="35">
        <f t="shared" si="170"/>
        <v>0</v>
      </c>
      <c r="R564" s="35">
        <f t="shared" si="170"/>
        <v>0</v>
      </c>
      <c r="S564" s="35">
        <f t="shared" si="170"/>
        <v>0</v>
      </c>
      <c r="T564" s="35">
        <f t="shared" si="170"/>
        <v>0</v>
      </c>
      <c r="U564" s="35">
        <f t="shared" si="170"/>
        <v>0</v>
      </c>
      <c r="V564" s="35">
        <f t="shared" si="170"/>
        <v>0</v>
      </c>
      <c r="W564" s="35">
        <f t="shared" si="170"/>
        <v>0</v>
      </c>
      <c r="X564" s="35">
        <f t="shared" si="170"/>
        <v>0</v>
      </c>
      <c r="Y564" s="35">
        <f t="shared" si="170"/>
        <v>0</v>
      </c>
      <c r="Z564" s="35">
        <f t="shared" si="170"/>
        <v>0</v>
      </c>
      <c r="AA564" s="35">
        <f t="shared" si="170"/>
        <v>0</v>
      </c>
      <c r="AB564" s="35">
        <f t="shared" si="170"/>
        <v>0</v>
      </c>
      <c r="AC564" s="35">
        <f t="shared" si="170"/>
        <v>0</v>
      </c>
      <c r="AD564" s="35">
        <f t="shared" si="170"/>
        <v>0</v>
      </c>
      <c r="AE564" s="35">
        <f t="shared" si="170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71">+D566+D567</f>
        <v>0</v>
      </c>
      <c r="E565" s="21">
        <f t="shared" si="171"/>
        <v>0</v>
      </c>
      <c r="F565" s="21">
        <f t="shared" si="171"/>
        <v>0</v>
      </c>
      <c r="G565" s="21">
        <f t="shared" si="171"/>
        <v>0</v>
      </c>
      <c r="H565" s="21">
        <f t="shared" si="171"/>
        <v>0</v>
      </c>
      <c r="I565" s="21">
        <f t="shared" si="171"/>
        <v>0</v>
      </c>
      <c r="J565" s="21">
        <f t="shared" si="171"/>
        <v>0</v>
      </c>
      <c r="K565" s="21">
        <f t="shared" si="171"/>
        <v>0</v>
      </c>
      <c r="L565" s="21">
        <f t="shared" si="171"/>
        <v>0</v>
      </c>
      <c r="M565" s="21">
        <f t="shared" si="171"/>
        <v>0</v>
      </c>
      <c r="N565" s="21">
        <f t="shared" si="171"/>
        <v>0</v>
      </c>
      <c r="O565" s="21">
        <f t="shared" si="171"/>
        <v>0</v>
      </c>
      <c r="P565" s="21">
        <f t="shared" si="171"/>
        <v>0</v>
      </c>
      <c r="Q565" s="21">
        <f t="shared" si="171"/>
        <v>0</v>
      </c>
      <c r="R565" s="21">
        <f t="shared" si="171"/>
        <v>0</v>
      </c>
      <c r="S565" s="21">
        <f t="shared" si="171"/>
        <v>0</v>
      </c>
      <c r="T565" s="21">
        <f t="shared" si="171"/>
        <v>0</v>
      </c>
      <c r="U565" s="21">
        <f t="shared" si="171"/>
        <v>0</v>
      </c>
      <c r="V565" s="21">
        <f t="shared" si="171"/>
        <v>0</v>
      </c>
      <c r="W565" s="21">
        <f t="shared" si="171"/>
        <v>0</v>
      </c>
      <c r="X565" s="21">
        <f t="shared" si="171"/>
        <v>0</v>
      </c>
      <c r="Y565" s="21">
        <f t="shared" si="171"/>
        <v>0</v>
      </c>
      <c r="Z565" s="21">
        <f t="shared" si="171"/>
        <v>0</v>
      </c>
      <c r="AA565" s="21">
        <f t="shared" si="171"/>
        <v>0</v>
      </c>
      <c r="AB565" s="21">
        <f t="shared" si="171"/>
        <v>0</v>
      </c>
      <c r="AC565" s="21">
        <f t="shared" si="171"/>
        <v>0</v>
      </c>
      <c r="AD565" s="21">
        <f t="shared" si="171"/>
        <v>0</v>
      </c>
      <c r="AE565" s="21">
        <f t="shared" si="171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73">+D401</f>
        <v>0</v>
      </c>
      <c r="E567" s="35">
        <f t="shared" si="173"/>
        <v>0</v>
      </c>
      <c r="F567" s="35">
        <f t="shared" si="173"/>
        <v>0</v>
      </c>
      <c r="G567" s="35">
        <f t="shared" si="173"/>
        <v>0</v>
      </c>
      <c r="H567" s="35">
        <f t="shared" si="173"/>
        <v>0</v>
      </c>
      <c r="I567" s="35">
        <f t="shared" si="173"/>
        <v>0</v>
      </c>
      <c r="J567" s="35">
        <f t="shared" si="173"/>
        <v>0</v>
      </c>
      <c r="K567" s="35">
        <f t="shared" si="173"/>
        <v>0</v>
      </c>
      <c r="L567" s="35">
        <f t="shared" si="173"/>
        <v>0</v>
      </c>
      <c r="M567" s="35">
        <f t="shared" si="173"/>
        <v>0</v>
      </c>
      <c r="N567" s="35">
        <f t="shared" si="173"/>
        <v>0</v>
      </c>
      <c r="O567" s="35">
        <f t="shared" si="173"/>
        <v>0</v>
      </c>
      <c r="P567" s="35">
        <f t="shared" si="173"/>
        <v>0</v>
      </c>
      <c r="Q567" s="35">
        <f t="shared" si="173"/>
        <v>0</v>
      </c>
      <c r="R567" s="35">
        <f t="shared" si="173"/>
        <v>0</v>
      </c>
      <c r="S567" s="35">
        <f t="shared" si="173"/>
        <v>0</v>
      </c>
      <c r="T567" s="35">
        <f t="shared" si="173"/>
        <v>0</v>
      </c>
      <c r="U567" s="35">
        <f t="shared" si="173"/>
        <v>0</v>
      </c>
      <c r="V567" s="35">
        <f t="shared" si="173"/>
        <v>0</v>
      </c>
      <c r="W567" s="35">
        <f t="shared" si="173"/>
        <v>0</v>
      </c>
      <c r="X567" s="35">
        <f t="shared" si="173"/>
        <v>0</v>
      </c>
      <c r="Y567" s="35">
        <f t="shared" si="173"/>
        <v>0</v>
      </c>
      <c r="Z567" s="35">
        <f t="shared" si="173"/>
        <v>0</v>
      </c>
      <c r="AA567" s="35">
        <f t="shared" si="173"/>
        <v>0</v>
      </c>
      <c r="AB567" s="35">
        <f t="shared" si="173"/>
        <v>0</v>
      </c>
      <c r="AC567" s="35">
        <f t="shared" si="173"/>
        <v>0</v>
      </c>
      <c r="AD567" s="35">
        <f t="shared" si="173"/>
        <v>0</v>
      </c>
      <c r="AE567" s="35">
        <f t="shared" si="17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74">+D569+D570</f>
        <v>0</v>
      </c>
      <c r="E568" s="21">
        <f t="shared" si="174"/>
        <v>0</v>
      </c>
      <c r="F568" s="21">
        <f t="shared" si="174"/>
        <v>0</v>
      </c>
      <c r="G568" s="21">
        <f t="shared" si="174"/>
        <v>0</v>
      </c>
      <c r="H568" s="21">
        <f t="shared" si="174"/>
        <v>0</v>
      </c>
      <c r="I568" s="21">
        <f t="shared" si="174"/>
        <v>0</v>
      </c>
      <c r="J568" s="21">
        <f t="shared" si="174"/>
        <v>0</v>
      </c>
      <c r="K568" s="21">
        <f t="shared" si="174"/>
        <v>0</v>
      </c>
      <c r="L568" s="21">
        <f t="shared" si="174"/>
        <v>0</v>
      </c>
      <c r="M568" s="21">
        <f t="shared" si="174"/>
        <v>0</v>
      </c>
      <c r="N568" s="21">
        <f t="shared" si="174"/>
        <v>0</v>
      </c>
      <c r="O568" s="21">
        <f t="shared" si="174"/>
        <v>0</v>
      </c>
      <c r="P568" s="21">
        <f t="shared" si="174"/>
        <v>0</v>
      </c>
      <c r="Q568" s="21">
        <f t="shared" si="174"/>
        <v>0</v>
      </c>
      <c r="R568" s="21">
        <f t="shared" si="174"/>
        <v>0</v>
      </c>
      <c r="S568" s="21">
        <f t="shared" si="174"/>
        <v>0</v>
      </c>
      <c r="T568" s="21">
        <f t="shared" si="174"/>
        <v>0</v>
      </c>
      <c r="U568" s="21">
        <f t="shared" si="174"/>
        <v>0</v>
      </c>
      <c r="V568" s="21">
        <f t="shared" si="174"/>
        <v>0</v>
      </c>
      <c r="W568" s="21">
        <f t="shared" si="174"/>
        <v>0</v>
      </c>
      <c r="X568" s="21">
        <f t="shared" si="174"/>
        <v>0</v>
      </c>
      <c r="Y568" s="21">
        <f t="shared" si="174"/>
        <v>0</v>
      </c>
      <c r="Z568" s="21">
        <f t="shared" si="174"/>
        <v>0</v>
      </c>
      <c r="AA568" s="21">
        <f t="shared" si="174"/>
        <v>0</v>
      </c>
      <c r="AB568" s="21">
        <f t="shared" si="174"/>
        <v>0</v>
      </c>
      <c r="AC568" s="21">
        <f t="shared" si="174"/>
        <v>0</v>
      </c>
      <c r="AD568" s="21">
        <f t="shared" si="174"/>
        <v>0</v>
      </c>
      <c r="AE568" s="21">
        <f t="shared" si="17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ref="D570:AE570" si="176">+D409</f>
        <v>0</v>
      </c>
      <c r="E570" s="35">
        <f t="shared" si="176"/>
        <v>0</v>
      </c>
      <c r="F570" s="35">
        <f t="shared" si="176"/>
        <v>0</v>
      </c>
      <c r="G570" s="35">
        <f t="shared" si="176"/>
        <v>0</v>
      </c>
      <c r="H570" s="35">
        <f t="shared" si="176"/>
        <v>0</v>
      </c>
      <c r="I570" s="35">
        <f t="shared" si="176"/>
        <v>0</v>
      </c>
      <c r="J570" s="35">
        <f t="shared" si="176"/>
        <v>0</v>
      </c>
      <c r="K570" s="35">
        <f t="shared" si="176"/>
        <v>0</v>
      </c>
      <c r="L570" s="35">
        <f t="shared" si="176"/>
        <v>0</v>
      </c>
      <c r="M570" s="35">
        <f t="shared" si="176"/>
        <v>0</v>
      </c>
      <c r="N570" s="35">
        <f t="shared" si="176"/>
        <v>0</v>
      </c>
      <c r="O570" s="35">
        <f t="shared" si="176"/>
        <v>0</v>
      </c>
      <c r="P570" s="35">
        <f t="shared" si="176"/>
        <v>0</v>
      </c>
      <c r="Q570" s="35">
        <f t="shared" si="176"/>
        <v>0</v>
      </c>
      <c r="R570" s="35">
        <f t="shared" si="176"/>
        <v>0</v>
      </c>
      <c r="S570" s="35">
        <f t="shared" si="176"/>
        <v>0</v>
      </c>
      <c r="T570" s="35">
        <f t="shared" si="176"/>
        <v>0</v>
      </c>
      <c r="U570" s="35">
        <f t="shared" si="176"/>
        <v>0</v>
      </c>
      <c r="V570" s="35">
        <f t="shared" si="176"/>
        <v>0</v>
      </c>
      <c r="W570" s="35">
        <f t="shared" si="176"/>
        <v>0</v>
      </c>
      <c r="X570" s="35">
        <f t="shared" si="176"/>
        <v>0</v>
      </c>
      <c r="Y570" s="35">
        <f t="shared" si="176"/>
        <v>0</v>
      </c>
      <c r="Z570" s="35">
        <f t="shared" si="176"/>
        <v>0</v>
      </c>
      <c r="AA570" s="35">
        <f t="shared" si="176"/>
        <v>0</v>
      </c>
      <c r="AB570" s="35">
        <f t="shared" si="176"/>
        <v>0</v>
      </c>
      <c r="AC570" s="35">
        <f t="shared" si="176"/>
        <v>0</v>
      </c>
      <c r="AD570" s="35">
        <f t="shared" si="176"/>
        <v>0</v>
      </c>
      <c r="AE570" s="35">
        <f t="shared" si="176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77">+D572+D573</f>
        <v>0</v>
      </c>
      <c r="E571" s="21">
        <f t="shared" si="177"/>
        <v>0</v>
      </c>
      <c r="F571" s="21">
        <f t="shared" si="177"/>
        <v>0</v>
      </c>
      <c r="G571" s="21">
        <f t="shared" si="177"/>
        <v>0</v>
      </c>
      <c r="H571" s="21">
        <f t="shared" si="177"/>
        <v>0</v>
      </c>
      <c r="I571" s="21">
        <f t="shared" si="177"/>
        <v>0</v>
      </c>
      <c r="J571" s="21">
        <f t="shared" si="177"/>
        <v>0</v>
      </c>
      <c r="K571" s="21">
        <f t="shared" si="177"/>
        <v>0</v>
      </c>
      <c r="L571" s="21">
        <f t="shared" si="177"/>
        <v>0</v>
      </c>
      <c r="M571" s="21">
        <f t="shared" si="177"/>
        <v>0</v>
      </c>
      <c r="N571" s="21">
        <f t="shared" si="177"/>
        <v>0</v>
      </c>
      <c r="O571" s="21">
        <f t="shared" si="177"/>
        <v>0</v>
      </c>
      <c r="P571" s="21">
        <f t="shared" si="177"/>
        <v>0</v>
      </c>
      <c r="Q571" s="21">
        <f t="shared" si="177"/>
        <v>0</v>
      </c>
      <c r="R571" s="21">
        <f t="shared" si="177"/>
        <v>0</v>
      </c>
      <c r="S571" s="21">
        <f t="shared" si="177"/>
        <v>0</v>
      </c>
      <c r="T571" s="21">
        <f t="shared" si="177"/>
        <v>0</v>
      </c>
      <c r="U571" s="21">
        <f t="shared" si="177"/>
        <v>0</v>
      </c>
      <c r="V571" s="21">
        <f t="shared" si="177"/>
        <v>0</v>
      </c>
      <c r="W571" s="21">
        <f t="shared" si="177"/>
        <v>0</v>
      </c>
      <c r="X571" s="21">
        <f t="shared" si="177"/>
        <v>0</v>
      </c>
      <c r="Y571" s="21">
        <f t="shared" si="177"/>
        <v>0</v>
      </c>
      <c r="Z571" s="21">
        <f t="shared" si="177"/>
        <v>0</v>
      </c>
      <c r="AA571" s="21">
        <f t="shared" si="177"/>
        <v>0</v>
      </c>
      <c r="AB571" s="21">
        <f t="shared" si="177"/>
        <v>0</v>
      </c>
      <c r="AC571" s="21">
        <f t="shared" si="177"/>
        <v>0</v>
      </c>
      <c r="AD571" s="21">
        <f t="shared" si="177"/>
        <v>0</v>
      </c>
      <c r="AE571" s="21">
        <f t="shared" si="177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ref="D573:AE573" si="179">+D417</f>
        <v>0</v>
      </c>
      <c r="E573" s="35">
        <f t="shared" si="179"/>
        <v>0</v>
      </c>
      <c r="F573" s="35">
        <f t="shared" si="179"/>
        <v>0</v>
      </c>
      <c r="G573" s="35">
        <f t="shared" si="179"/>
        <v>0</v>
      </c>
      <c r="H573" s="35">
        <f t="shared" si="179"/>
        <v>0</v>
      </c>
      <c r="I573" s="35">
        <f t="shared" si="179"/>
        <v>0</v>
      </c>
      <c r="J573" s="35">
        <f t="shared" si="179"/>
        <v>0</v>
      </c>
      <c r="K573" s="35">
        <f t="shared" si="179"/>
        <v>0</v>
      </c>
      <c r="L573" s="35">
        <f t="shared" si="179"/>
        <v>0</v>
      </c>
      <c r="M573" s="35">
        <f t="shared" si="179"/>
        <v>0</v>
      </c>
      <c r="N573" s="35">
        <f t="shared" si="179"/>
        <v>0</v>
      </c>
      <c r="O573" s="35">
        <f t="shared" si="179"/>
        <v>0</v>
      </c>
      <c r="P573" s="35">
        <f t="shared" si="179"/>
        <v>0</v>
      </c>
      <c r="Q573" s="35">
        <f t="shared" si="179"/>
        <v>0</v>
      </c>
      <c r="R573" s="35">
        <f t="shared" si="179"/>
        <v>0</v>
      </c>
      <c r="S573" s="35">
        <f t="shared" si="179"/>
        <v>0</v>
      </c>
      <c r="T573" s="35">
        <f t="shared" si="179"/>
        <v>0</v>
      </c>
      <c r="U573" s="35">
        <f t="shared" si="179"/>
        <v>0</v>
      </c>
      <c r="V573" s="35">
        <f t="shared" si="179"/>
        <v>0</v>
      </c>
      <c r="W573" s="35">
        <f t="shared" si="179"/>
        <v>0</v>
      </c>
      <c r="X573" s="35">
        <f t="shared" si="179"/>
        <v>0</v>
      </c>
      <c r="Y573" s="35">
        <f t="shared" si="179"/>
        <v>0</v>
      </c>
      <c r="Z573" s="35">
        <f t="shared" si="179"/>
        <v>0</v>
      </c>
      <c r="AA573" s="35">
        <f t="shared" si="179"/>
        <v>0</v>
      </c>
      <c r="AB573" s="35">
        <f t="shared" si="179"/>
        <v>0</v>
      </c>
      <c r="AC573" s="35">
        <f t="shared" si="179"/>
        <v>0</v>
      </c>
      <c r="AD573" s="35">
        <f t="shared" si="179"/>
        <v>0</v>
      </c>
      <c r="AE573" s="35">
        <f t="shared" si="179"/>
        <v>0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6.4244694059952631E-2</v>
      </c>
      <c r="D576" s="28">
        <f t="shared" ref="D576:AE576" si="181">+D577+D578+D579+D580+D581</f>
        <v>6.6937721673310566E-2</v>
      </c>
      <c r="E576" s="28">
        <f t="shared" si="181"/>
        <v>8.670683026836043E-2</v>
      </c>
      <c r="F576" s="28">
        <f t="shared" si="181"/>
        <v>8.8537610605731634E-2</v>
      </c>
      <c r="G576" s="28">
        <f t="shared" si="181"/>
        <v>8.987465767525081E-2</v>
      </c>
      <c r="H576" s="28">
        <f t="shared" si="181"/>
        <v>9.2739559935992921E-2</v>
      </c>
      <c r="I576" s="28">
        <f t="shared" si="181"/>
        <v>9.4624277908510732E-2</v>
      </c>
      <c r="J576" s="28">
        <f t="shared" si="181"/>
        <v>9.6845084328543274E-2</v>
      </c>
      <c r="K576" s="28">
        <f t="shared" si="181"/>
        <v>9.7900607483378574E-2</v>
      </c>
      <c r="L576" s="28">
        <f t="shared" si="181"/>
        <v>9.707097474121E-2</v>
      </c>
      <c r="M576" s="28">
        <f t="shared" si="181"/>
        <v>9.8629206157261465E-2</v>
      </c>
      <c r="N576" s="28">
        <f t="shared" si="181"/>
        <v>0.10013593034449128</v>
      </c>
      <c r="O576" s="28">
        <f t="shared" si="181"/>
        <v>0.11282012635456676</v>
      </c>
      <c r="P576" s="28">
        <f t="shared" si="181"/>
        <v>0.11863997558954725</v>
      </c>
      <c r="Q576" s="28">
        <f t="shared" si="181"/>
        <v>0.12591121635188382</v>
      </c>
      <c r="R576" s="28">
        <f t="shared" si="181"/>
        <v>0.12768867719679708</v>
      </c>
      <c r="S576" s="28">
        <f t="shared" si="181"/>
        <v>0.13172283553566286</v>
      </c>
      <c r="T576" s="28">
        <f t="shared" si="181"/>
        <v>0.12812484949282907</v>
      </c>
      <c r="U576" s="28">
        <f t="shared" si="181"/>
        <v>0.13554997683642248</v>
      </c>
      <c r="V576" s="28">
        <f t="shared" si="181"/>
        <v>0.13331403118289989</v>
      </c>
      <c r="W576" s="28">
        <f t="shared" si="181"/>
        <v>0.14285715931227336</v>
      </c>
      <c r="X576" s="28">
        <f t="shared" si="181"/>
        <v>0.1600034046071678</v>
      </c>
      <c r="Y576" s="28">
        <f t="shared" si="181"/>
        <v>0.18044753084667256</v>
      </c>
      <c r="Z576" s="28">
        <f t="shared" si="181"/>
        <v>0.19721683672162021</v>
      </c>
      <c r="AA576" s="28">
        <f t="shared" si="181"/>
        <v>0.20343779516686561</v>
      </c>
      <c r="AB576" s="28">
        <f t="shared" si="181"/>
        <v>0.37149023024745559</v>
      </c>
      <c r="AC576" s="28">
        <f t="shared" si="181"/>
        <v>0.27699928587450234</v>
      </c>
      <c r="AD576" s="28">
        <f t="shared" si="181"/>
        <v>0.2687470070204197</v>
      </c>
      <c r="AE576" s="28">
        <f t="shared" si="181"/>
        <v>0.29248855084610459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6.4244694059952631E-2</v>
      </c>
      <c r="D579" s="35">
        <f t="shared" si="183"/>
        <v>6.6937721673310566E-2</v>
      </c>
      <c r="E579" s="35">
        <f t="shared" si="183"/>
        <v>8.670683026836043E-2</v>
      </c>
      <c r="F579" s="35">
        <f t="shared" si="183"/>
        <v>8.8537610605731634E-2</v>
      </c>
      <c r="G579" s="35">
        <f t="shared" si="183"/>
        <v>8.987465767525081E-2</v>
      </c>
      <c r="H579" s="35">
        <f t="shared" si="183"/>
        <v>9.2739559935992921E-2</v>
      </c>
      <c r="I579" s="35">
        <f t="shared" si="183"/>
        <v>9.4624277908510732E-2</v>
      </c>
      <c r="J579" s="35">
        <f t="shared" si="183"/>
        <v>9.6845084328543274E-2</v>
      </c>
      <c r="K579" s="35">
        <f t="shared" si="183"/>
        <v>9.7900607483378574E-2</v>
      </c>
      <c r="L579" s="35">
        <f t="shared" si="183"/>
        <v>9.707097474121E-2</v>
      </c>
      <c r="M579" s="35">
        <f t="shared" si="183"/>
        <v>9.8629206157261465E-2</v>
      </c>
      <c r="N579" s="35">
        <f t="shared" si="183"/>
        <v>0.10013593034449128</v>
      </c>
      <c r="O579" s="35">
        <f t="shared" si="183"/>
        <v>0.11282012635456676</v>
      </c>
      <c r="P579" s="35">
        <f t="shared" si="183"/>
        <v>0.11863997558954725</v>
      </c>
      <c r="Q579" s="35">
        <f t="shared" si="183"/>
        <v>0.12591121635188382</v>
      </c>
      <c r="R579" s="35">
        <f t="shared" si="183"/>
        <v>0.12768867719679708</v>
      </c>
      <c r="S579" s="35">
        <f t="shared" si="183"/>
        <v>0.13172283553566286</v>
      </c>
      <c r="T579" s="35">
        <f t="shared" si="183"/>
        <v>0.12812484949282907</v>
      </c>
      <c r="U579" s="35">
        <f t="shared" si="183"/>
        <v>0.13554997683642248</v>
      </c>
      <c r="V579" s="35">
        <f t="shared" si="183"/>
        <v>0.13331403118289989</v>
      </c>
      <c r="W579" s="35">
        <f t="shared" si="183"/>
        <v>0.14285715931227336</v>
      </c>
      <c r="X579" s="35">
        <f t="shared" si="183"/>
        <v>0.1600034046071678</v>
      </c>
      <c r="Y579" s="35">
        <f t="shared" si="183"/>
        <v>0.18044753084667256</v>
      </c>
      <c r="Z579" s="35">
        <f t="shared" si="183"/>
        <v>0.19721683672162021</v>
      </c>
      <c r="AA579" s="35">
        <f t="shared" si="183"/>
        <v>0.20343779516686561</v>
      </c>
      <c r="AB579" s="35">
        <f t="shared" si="183"/>
        <v>0.37149023024745559</v>
      </c>
      <c r="AC579" s="35">
        <f t="shared" si="183"/>
        <v>0.27699928587450234</v>
      </c>
      <c r="AD579" s="35">
        <f t="shared" si="183"/>
        <v>0.2687470070204197</v>
      </c>
      <c r="AE579" s="35">
        <f t="shared" si="183"/>
        <v>0.29248855084610459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524.74510692518379</v>
      </c>
      <c r="D599" s="28">
        <f t="shared" ref="D599:AE599" si="189">+D600+D604+D613+D624+D633</f>
        <v>500.58512092131315</v>
      </c>
      <c r="E599" s="28">
        <f t="shared" si="189"/>
        <v>540.96210194836067</v>
      </c>
      <c r="F599" s="28">
        <f t="shared" si="189"/>
        <v>552.15293564262856</v>
      </c>
      <c r="G599" s="28">
        <f t="shared" si="189"/>
        <v>657.92149219538749</v>
      </c>
      <c r="H599" s="28">
        <f t="shared" si="189"/>
        <v>758.05641184217052</v>
      </c>
      <c r="I599" s="28">
        <f t="shared" si="189"/>
        <v>811.11415383315864</v>
      </c>
      <c r="J599" s="28">
        <f t="shared" si="189"/>
        <v>1033.9521921655098</v>
      </c>
      <c r="K599" s="28">
        <f t="shared" si="189"/>
        <v>1099.2313190710659</v>
      </c>
      <c r="L599" s="28">
        <f t="shared" si="189"/>
        <v>2132.3074403389419</v>
      </c>
      <c r="M599" s="28">
        <f t="shared" si="189"/>
        <v>2171.5021746257762</v>
      </c>
      <c r="N599" s="28">
        <f t="shared" si="189"/>
        <v>1920.6453471083016</v>
      </c>
      <c r="O599" s="28">
        <f t="shared" si="189"/>
        <v>1754.3391720673387</v>
      </c>
      <c r="P599" s="28">
        <f t="shared" si="189"/>
        <v>1545.3922116497122</v>
      </c>
      <c r="Q599" s="28">
        <f t="shared" si="189"/>
        <v>1536.895754675139</v>
      </c>
      <c r="R599" s="28">
        <f t="shared" si="189"/>
        <v>1518.0245325006972</v>
      </c>
      <c r="S599" s="28">
        <f t="shared" si="189"/>
        <v>1928.9564076142235</v>
      </c>
      <c r="T599" s="28">
        <f t="shared" si="189"/>
        <v>2233.6431808264742</v>
      </c>
      <c r="U599" s="28">
        <f t="shared" si="189"/>
        <v>2378.5580842858271</v>
      </c>
      <c r="V599" s="28">
        <f t="shared" si="189"/>
        <v>2545.9720295181523</v>
      </c>
      <c r="W599" s="28">
        <f t="shared" si="189"/>
        <v>2593.486178013572</v>
      </c>
      <c r="X599" s="28">
        <f t="shared" si="189"/>
        <v>2642.2098379509389</v>
      </c>
      <c r="Y599" s="28">
        <f t="shared" si="189"/>
        <v>2248.4442623333093</v>
      </c>
      <c r="Z599" s="28">
        <f t="shared" si="189"/>
        <v>2226.653077744968</v>
      </c>
      <c r="AA599" s="28">
        <f t="shared" si="189"/>
        <v>2353.6754048207681</v>
      </c>
      <c r="AB599" s="28">
        <f t="shared" si="189"/>
        <v>2588.4082469357108</v>
      </c>
      <c r="AC599" s="28">
        <f t="shared" si="189"/>
        <v>2096.5595094528662</v>
      </c>
      <c r="AD599" s="28">
        <f t="shared" si="189"/>
        <v>1616.4319877856722</v>
      </c>
      <c r="AE599" s="28">
        <f t="shared" si="189"/>
        <v>1636.0866133607294</v>
      </c>
    </row>
    <row r="600" spans="1:31" x14ac:dyDescent="0.2">
      <c r="A600" s="6" t="s">
        <v>19</v>
      </c>
      <c r="B600" s="7" t="s">
        <v>20</v>
      </c>
      <c r="C600" s="28">
        <f>+C601+C602+C603</f>
        <v>522.54071713851522</v>
      </c>
      <c r="D600" s="28">
        <f t="shared" ref="D600:AE600" si="190">+D601+D602+D603</f>
        <v>498.34538979073795</v>
      </c>
      <c r="E600" s="28">
        <f t="shared" si="190"/>
        <v>538.63665153508373</v>
      </c>
      <c r="F600" s="28">
        <f t="shared" si="190"/>
        <v>549.80461586615615</v>
      </c>
      <c r="G600" s="28">
        <f t="shared" si="190"/>
        <v>655.50559617949398</v>
      </c>
      <c r="H600" s="28">
        <f t="shared" si="190"/>
        <v>755.5867352906821</v>
      </c>
      <c r="I600" s="28">
        <f t="shared" si="190"/>
        <v>808.49638357104129</v>
      </c>
      <c r="J600" s="28">
        <f t="shared" si="190"/>
        <v>1031.4493830668648</v>
      </c>
      <c r="K600" s="28">
        <f t="shared" si="190"/>
        <v>1096.6794484352899</v>
      </c>
      <c r="L600" s="28">
        <f t="shared" si="190"/>
        <v>2129.7610067159767</v>
      </c>
      <c r="M600" s="28">
        <f t="shared" si="190"/>
        <v>2168.8136848021841</v>
      </c>
      <c r="N600" s="28">
        <f t="shared" si="190"/>
        <v>1917.864879409882</v>
      </c>
      <c r="O600" s="28">
        <f t="shared" si="190"/>
        <v>1751.426320549602</v>
      </c>
      <c r="P600" s="28">
        <f t="shared" si="190"/>
        <v>1543.3658651611995</v>
      </c>
      <c r="Q600" s="28">
        <f t="shared" si="190"/>
        <v>1534.7901945111801</v>
      </c>
      <c r="R600" s="28">
        <f t="shared" si="190"/>
        <v>1516.139747204051</v>
      </c>
      <c r="S600" s="28">
        <f t="shared" si="190"/>
        <v>1927.0370207033807</v>
      </c>
      <c r="T600" s="28">
        <f t="shared" si="190"/>
        <v>2231.6827555610021</v>
      </c>
      <c r="U600" s="28">
        <f t="shared" si="190"/>
        <v>2376.4595757921634</v>
      </c>
      <c r="V600" s="28">
        <f t="shared" si="190"/>
        <v>2543.9022557027529</v>
      </c>
      <c r="W600" s="28">
        <f t="shared" si="190"/>
        <v>2591.1458609379565</v>
      </c>
      <c r="X600" s="28">
        <f t="shared" si="190"/>
        <v>2639.5876830479447</v>
      </c>
      <c r="Y600" s="28">
        <f t="shared" si="190"/>
        <v>2245.7616829445219</v>
      </c>
      <c r="Z600" s="28">
        <f t="shared" si="190"/>
        <v>2223.9043683479917</v>
      </c>
      <c r="AA600" s="28">
        <f t="shared" si="190"/>
        <v>2351.0678899081299</v>
      </c>
      <c r="AB600" s="28">
        <f t="shared" si="190"/>
        <v>2585.5572069641053</v>
      </c>
      <c r="AC600" s="28">
        <f t="shared" si="190"/>
        <v>2093.7622360910682</v>
      </c>
      <c r="AD600" s="28">
        <f t="shared" si="190"/>
        <v>1613.572459227134</v>
      </c>
      <c r="AE600" s="28">
        <f t="shared" si="190"/>
        <v>1633.0954622020495</v>
      </c>
    </row>
    <row r="601" spans="1:31" x14ac:dyDescent="0.2">
      <c r="A601" s="8" t="s">
        <v>23</v>
      </c>
      <c r="B601" s="4" t="s">
        <v>24</v>
      </c>
      <c r="C601" s="37">
        <f>+C457</f>
        <v>522.54071713851522</v>
      </c>
      <c r="D601" s="37">
        <f t="shared" ref="D601:AE601" si="191">+D457</f>
        <v>498.34538979073795</v>
      </c>
      <c r="E601" s="37">
        <f t="shared" si="191"/>
        <v>538.63665153508373</v>
      </c>
      <c r="F601" s="37">
        <f t="shared" si="191"/>
        <v>549.80461586615615</v>
      </c>
      <c r="G601" s="37">
        <f t="shared" si="191"/>
        <v>655.50559617949398</v>
      </c>
      <c r="H601" s="37">
        <f t="shared" si="191"/>
        <v>755.5867352906821</v>
      </c>
      <c r="I601" s="37">
        <f t="shared" si="191"/>
        <v>808.49638357104129</v>
      </c>
      <c r="J601" s="37">
        <f t="shared" si="191"/>
        <v>1031.4493830668648</v>
      </c>
      <c r="K601" s="37">
        <f t="shared" si="191"/>
        <v>1096.6794484352899</v>
      </c>
      <c r="L601" s="37">
        <f t="shared" si="191"/>
        <v>2129.7610067159767</v>
      </c>
      <c r="M601" s="37">
        <f t="shared" si="191"/>
        <v>2168.8136848021841</v>
      </c>
      <c r="N601" s="37">
        <f t="shared" si="191"/>
        <v>1917.864879409882</v>
      </c>
      <c r="O601" s="37">
        <f t="shared" si="191"/>
        <v>1751.426320549602</v>
      </c>
      <c r="P601" s="37">
        <f t="shared" si="191"/>
        <v>1543.3658651611995</v>
      </c>
      <c r="Q601" s="37">
        <f t="shared" si="191"/>
        <v>1534.7901945111801</v>
      </c>
      <c r="R601" s="37">
        <f t="shared" si="191"/>
        <v>1516.139747204051</v>
      </c>
      <c r="S601" s="37">
        <f t="shared" si="191"/>
        <v>1927.0370207033807</v>
      </c>
      <c r="T601" s="37">
        <f t="shared" si="191"/>
        <v>2231.6827555610021</v>
      </c>
      <c r="U601" s="37">
        <f t="shared" si="191"/>
        <v>2376.4595757921634</v>
      </c>
      <c r="V601" s="37">
        <f t="shared" si="191"/>
        <v>2543.9022557027529</v>
      </c>
      <c r="W601" s="37">
        <f t="shared" si="191"/>
        <v>2591.1458609379565</v>
      </c>
      <c r="X601" s="37">
        <f t="shared" si="191"/>
        <v>2639.5876830479447</v>
      </c>
      <c r="Y601" s="37">
        <f t="shared" si="191"/>
        <v>2245.7616829445219</v>
      </c>
      <c r="Z601" s="37">
        <f t="shared" si="191"/>
        <v>2223.9043683479917</v>
      </c>
      <c r="AA601" s="37">
        <f t="shared" si="191"/>
        <v>2351.0678899081299</v>
      </c>
      <c r="AB601" s="37">
        <f t="shared" si="191"/>
        <v>2585.5572069641053</v>
      </c>
      <c r="AC601" s="37">
        <f t="shared" si="191"/>
        <v>2093.7622360910682</v>
      </c>
      <c r="AD601" s="37">
        <f t="shared" si="191"/>
        <v>1613.572459227134</v>
      </c>
      <c r="AE601" s="37">
        <f t="shared" si="191"/>
        <v>1633.0954622020495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0</v>
      </c>
      <c r="AE602" s="37">
        <f t="shared" si="192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0.70201085599676571</v>
      </c>
      <c r="D604" s="28">
        <f t="shared" ref="D604:AE604" si="194">+D605+D606+D607+D608+D609+D611+D612</f>
        <v>0.69958572440904743</v>
      </c>
      <c r="E604" s="28">
        <f t="shared" si="194"/>
        <v>0.73559013814904306</v>
      </c>
      <c r="F604" s="28">
        <f t="shared" si="194"/>
        <v>0.73929689922133945</v>
      </c>
      <c r="G604" s="28">
        <f t="shared" si="194"/>
        <v>0.77245788688633066</v>
      </c>
      <c r="H604" s="28">
        <f t="shared" si="194"/>
        <v>0.78445666057522501</v>
      </c>
      <c r="I604" s="28">
        <f t="shared" si="194"/>
        <v>0.81628508730474936</v>
      </c>
      <c r="J604" s="28">
        <f t="shared" si="194"/>
        <v>0.82876691514573175</v>
      </c>
      <c r="K604" s="28">
        <f t="shared" si="194"/>
        <v>0.8346026255027077</v>
      </c>
      <c r="L604" s="28">
        <f t="shared" si="194"/>
        <v>0.76924024551768944</v>
      </c>
      <c r="M604" s="28">
        <f t="shared" si="194"/>
        <v>0.87547477245017946</v>
      </c>
      <c r="N604" s="28">
        <f t="shared" si="194"/>
        <v>0.89417646632750014</v>
      </c>
      <c r="O604" s="28">
        <f t="shared" si="194"/>
        <v>0.96339328988816086</v>
      </c>
      <c r="P604" s="28">
        <f t="shared" si="194"/>
        <v>1.0433203894760401</v>
      </c>
      <c r="Q604" s="28">
        <f t="shared" si="194"/>
        <v>1.1051801834518955</v>
      </c>
      <c r="R604" s="28">
        <f t="shared" si="194"/>
        <v>1.0810538561470218</v>
      </c>
      <c r="S604" s="28">
        <f t="shared" si="194"/>
        <v>1.0982198526356315</v>
      </c>
      <c r="T604" s="28">
        <f t="shared" si="194"/>
        <v>1.1447825227104476</v>
      </c>
      <c r="U604" s="28">
        <f t="shared" si="194"/>
        <v>1.2176535437419687</v>
      </c>
      <c r="V604" s="28">
        <f t="shared" si="194"/>
        <v>1.2599233285154909</v>
      </c>
      <c r="W604" s="28">
        <f t="shared" si="194"/>
        <v>1.4120391571427953</v>
      </c>
      <c r="X604" s="28">
        <f t="shared" si="194"/>
        <v>1.6823922767764514</v>
      </c>
      <c r="Y604" s="28">
        <f t="shared" si="194"/>
        <v>1.7289889860308338</v>
      </c>
      <c r="Z604" s="28">
        <f t="shared" si="194"/>
        <v>1.7511918481301121</v>
      </c>
      <c r="AA604" s="28">
        <f t="shared" si="194"/>
        <v>1.6829630689517219</v>
      </c>
      <c r="AB604" s="28">
        <f t="shared" si="194"/>
        <v>1.6863761828844965</v>
      </c>
      <c r="AC604" s="28">
        <f t="shared" si="194"/>
        <v>1.8527480429245777</v>
      </c>
      <c r="AD604" s="28">
        <f t="shared" si="194"/>
        <v>1.9290531228257346</v>
      </c>
      <c r="AE604" s="28">
        <f t="shared" si="194"/>
        <v>2.0332746568966287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0</v>
      </c>
      <c r="V605" s="37">
        <f t="shared" si="195"/>
        <v>0</v>
      </c>
      <c r="W605" s="37">
        <f t="shared" si="195"/>
        <v>0</v>
      </c>
      <c r="X605" s="37">
        <f t="shared" si="195"/>
        <v>0</v>
      </c>
      <c r="Y605" s="37">
        <f t="shared" si="195"/>
        <v>0</v>
      </c>
      <c r="Z605" s="37">
        <f t="shared" si="195"/>
        <v>0</v>
      </c>
      <c r="AA605" s="37">
        <f t="shared" si="195"/>
        <v>0</v>
      </c>
      <c r="AB605" s="37">
        <f t="shared" si="195"/>
        <v>0</v>
      </c>
      <c r="AC605" s="37">
        <f t="shared" si="195"/>
        <v>1.1316801317632089E-4</v>
      </c>
      <c r="AD605" s="37">
        <f t="shared" si="195"/>
        <v>0</v>
      </c>
      <c r="AE605" s="37">
        <f t="shared" si="195"/>
        <v>6.2493280604748276E-3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0.70201085599676571</v>
      </c>
      <c r="D608" s="37">
        <f t="shared" ref="D608:AE608" si="198">+D497</f>
        <v>0.69958572440904743</v>
      </c>
      <c r="E608" s="37">
        <f t="shared" si="198"/>
        <v>0.73559013814904306</v>
      </c>
      <c r="F608" s="37">
        <f t="shared" si="198"/>
        <v>0.73929689922133945</v>
      </c>
      <c r="G608" s="37">
        <f t="shared" si="198"/>
        <v>0.77245788688633066</v>
      </c>
      <c r="H608" s="37">
        <f t="shared" si="198"/>
        <v>0.78445666057522501</v>
      </c>
      <c r="I608" s="37">
        <f t="shared" si="198"/>
        <v>0.81628508730474936</v>
      </c>
      <c r="J608" s="37">
        <f t="shared" si="198"/>
        <v>0.82876691514573175</v>
      </c>
      <c r="K608" s="37">
        <f t="shared" si="198"/>
        <v>0.8346026255027077</v>
      </c>
      <c r="L608" s="37">
        <f t="shared" si="198"/>
        <v>0.76924024551768944</v>
      </c>
      <c r="M608" s="37">
        <f t="shared" si="198"/>
        <v>0.87547477245017946</v>
      </c>
      <c r="N608" s="37">
        <f t="shared" si="198"/>
        <v>0.89417646632750014</v>
      </c>
      <c r="O608" s="37">
        <f t="shared" si="198"/>
        <v>0.96339328988816086</v>
      </c>
      <c r="P608" s="37">
        <f t="shared" si="198"/>
        <v>1.0433203894760401</v>
      </c>
      <c r="Q608" s="37">
        <f t="shared" si="198"/>
        <v>1.1051801834518955</v>
      </c>
      <c r="R608" s="37">
        <f t="shared" si="198"/>
        <v>1.0810538561470218</v>
      </c>
      <c r="S608" s="37">
        <f t="shared" si="198"/>
        <v>1.0982198526356315</v>
      </c>
      <c r="T608" s="37">
        <f t="shared" si="198"/>
        <v>1.1447825227104476</v>
      </c>
      <c r="U608" s="37">
        <f t="shared" si="198"/>
        <v>1.2176535437419687</v>
      </c>
      <c r="V608" s="37">
        <f t="shared" si="198"/>
        <v>1.2599233285154909</v>
      </c>
      <c r="W608" s="37">
        <f t="shared" si="198"/>
        <v>1.4120391571427953</v>
      </c>
      <c r="X608" s="37">
        <f t="shared" si="198"/>
        <v>1.6823922767764514</v>
      </c>
      <c r="Y608" s="37">
        <f t="shared" si="198"/>
        <v>1.7289889860308338</v>
      </c>
      <c r="Z608" s="37">
        <f t="shared" si="198"/>
        <v>1.7511918481301121</v>
      </c>
      <c r="AA608" s="37">
        <f t="shared" si="198"/>
        <v>1.6829630689517219</v>
      </c>
      <c r="AB608" s="37">
        <f t="shared" si="198"/>
        <v>1.6863761828844965</v>
      </c>
      <c r="AC608" s="37">
        <f t="shared" si="198"/>
        <v>1.8526348749114014</v>
      </c>
      <c r="AD608" s="37">
        <f t="shared" si="198"/>
        <v>1.9290531228257346</v>
      </c>
      <c r="AE608" s="37">
        <f t="shared" si="198"/>
        <v>2.0270253288361539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0.26555407155272953</v>
      </c>
      <c r="D613" s="28">
        <f t="shared" ref="D613:AE613" si="202">+D614+D615+D616+D617+D618+D619+D620+D621+D622+D623</f>
        <v>0.30015978291681883</v>
      </c>
      <c r="E613" s="28">
        <f t="shared" si="202"/>
        <v>0.32592554328340856</v>
      </c>
      <c r="F613" s="28">
        <f t="shared" si="202"/>
        <v>0.32717009854024776</v>
      </c>
      <c r="G613" s="28">
        <f t="shared" si="202"/>
        <v>0.31013059296920631</v>
      </c>
      <c r="H613" s="28">
        <f t="shared" si="202"/>
        <v>0.34638277496528025</v>
      </c>
      <c r="I613" s="28">
        <f t="shared" si="202"/>
        <v>0.45807856148180581</v>
      </c>
      <c r="J613" s="28">
        <f t="shared" si="202"/>
        <v>0.32129916190658075</v>
      </c>
      <c r="K613" s="28">
        <f t="shared" si="202"/>
        <v>0.36439853459438826</v>
      </c>
      <c r="L613" s="28">
        <f t="shared" si="202"/>
        <v>0.41884188788793358</v>
      </c>
      <c r="M613" s="28">
        <f t="shared" si="202"/>
        <v>0.46590224602274183</v>
      </c>
      <c r="N613" s="28">
        <f t="shared" si="202"/>
        <v>0.42055667476666503</v>
      </c>
      <c r="O613" s="28">
        <f t="shared" si="202"/>
        <v>0.47466864478565907</v>
      </c>
      <c r="P613" s="28">
        <f t="shared" si="202"/>
        <v>0.52791751736361869</v>
      </c>
      <c r="Q613" s="28">
        <f t="shared" si="202"/>
        <v>0.54044267656966272</v>
      </c>
      <c r="R613" s="28">
        <f t="shared" si="202"/>
        <v>0.4541236799898038</v>
      </c>
      <c r="S613" s="28">
        <f t="shared" si="202"/>
        <v>0.4800323286855156</v>
      </c>
      <c r="T613" s="28">
        <f t="shared" si="202"/>
        <v>0.47479052854173698</v>
      </c>
      <c r="U613" s="28">
        <f t="shared" si="202"/>
        <v>0.52727987321696157</v>
      </c>
      <c r="V613" s="28">
        <f t="shared" si="202"/>
        <v>0.46350601594898788</v>
      </c>
      <c r="W613" s="28">
        <f t="shared" si="202"/>
        <v>0.58027619296504585</v>
      </c>
      <c r="X613" s="28">
        <f t="shared" si="202"/>
        <v>0.57508239193213839</v>
      </c>
      <c r="Y613" s="28">
        <f t="shared" si="202"/>
        <v>0.5726460422317744</v>
      </c>
      <c r="Z613" s="28">
        <f t="shared" si="202"/>
        <v>0.61589114897502373</v>
      </c>
      <c r="AA613" s="28">
        <f t="shared" si="202"/>
        <v>0.58682219562779614</v>
      </c>
      <c r="AB613" s="28">
        <f t="shared" si="202"/>
        <v>0.66610155847315677</v>
      </c>
      <c r="AC613" s="28">
        <f t="shared" si="202"/>
        <v>0.54909269966527441</v>
      </c>
      <c r="AD613" s="28">
        <f t="shared" si="202"/>
        <v>0.55555642869191335</v>
      </c>
      <c r="AE613" s="28">
        <f t="shared" si="202"/>
        <v>0.56255995093715772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0.26555407155272953</v>
      </c>
      <c r="D621" s="37">
        <f t="shared" ref="D621:AE621" si="205">+D552</f>
        <v>0.30015978291681883</v>
      </c>
      <c r="E621" s="37">
        <f t="shared" si="205"/>
        <v>0.32592554328340856</v>
      </c>
      <c r="F621" s="37">
        <f t="shared" si="205"/>
        <v>0.32717009854024776</v>
      </c>
      <c r="G621" s="37">
        <f t="shared" si="205"/>
        <v>0.31013059296920631</v>
      </c>
      <c r="H621" s="37">
        <f t="shared" si="205"/>
        <v>0.34638277496528025</v>
      </c>
      <c r="I621" s="37">
        <f t="shared" si="205"/>
        <v>0.45807856148180581</v>
      </c>
      <c r="J621" s="37">
        <f t="shared" si="205"/>
        <v>0.32129916190658075</v>
      </c>
      <c r="K621" s="37">
        <f t="shared" si="205"/>
        <v>0.36439853459438826</v>
      </c>
      <c r="L621" s="37">
        <f t="shared" si="205"/>
        <v>0.41884188788793358</v>
      </c>
      <c r="M621" s="37">
        <f t="shared" si="205"/>
        <v>0.46590224602274183</v>
      </c>
      <c r="N621" s="37">
        <f t="shared" si="205"/>
        <v>0.42055667476666503</v>
      </c>
      <c r="O621" s="37">
        <f t="shared" si="205"/>
        <v>0.47466864478565907</v>
      </c>
      <c r="P621" s="37">
        <f t="shared" si="205"/>
        <v>0.52791751736361869</v>
      </c>
      <c r="Q621" s="37">
        <f t="shared" si="205"/>
        <v>0.54044267656966272</v>
      </c>
      <c r="R621" s="37">
        <f t="shared" si="205"/>
        <v>0.4541236799898038</v>
      </c>
      <c r="S621" s="37">
        <f t="shared" si="205"/>
        <v>0.4800323286855156</v>
      </c>
      <c r="T621" s="37">
        <f t="shared" si="205"/>
        <v>0.47479052854173698</v>
      </c>
      <c r="U621" s="37">
        <f t="shared" si="205"/>
        <v>0.52727987321696157</v>
      </c>
      <c r="V621" s="37">
        <f t="shared" si="205"/>
        <v>0.46350601594898788</v>
      </c>
      <c r="W621" s="37">
        <f t="shared" si="205"/>
        <v>0.58027619296504585</v>
      </c>
      <c r="X621" s="37">
        <f t="shared" si="205"/>
        <v>0.57508239193213839</v>
      </c>
      <c r="Y621" s="37">
        <f t="shared" si="205"/>
        <v>0.5726460422317744</v>
      </c>
      <c r="Z621" s="37">
        <f t="shared" si="205"/>
        <v>0.61589114897502373</v>
      </c>
      <c r="AA621" s="37">
        <f t="shared" si="205"/>
        <v>0.58682219562779614</v>
      </c>
      <c r="AB621" s="37">
        <f t="shared" si="205"/>
        <v>0.66610155847315677</v>
      </c>
      <c r="AC621" s="37">
        <f t="shared" si="205"/>
        <v>0.54909269966527441</v>
      </c>
      <c r="AD621" s="37">
        <f t="shared" si="205"/>
        <v>0.55555642869191335</v>
      </c>
      <c r="AE621" s="37">
        <f t="shared" si="205"/>
        <v>0.56255995093715772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1.1725801650591523</v>
      </c>
      <c r="D624" s="28">
        <f t="shared" ref="D624:AE624" si="208">+D625+D626+D627+D628+D629+D630+D631+D632</f>
        <v>1.1730479015760378</v>
      </c>
      <c r="E624" s="28">
        <f t="shared" si="208"/>
        <v>1.1772279015760383</v>
      </c>
      <c r="F624" s="28">
        <f t="shared" si="208"/>
        <v>1.1933151681051217</v>
      </c>
      <c r="G624" s="28">
        <f t="shared" si="208"/>
        <v>1.2434328783626518</v>
      </c>
      <c r="H624" s="28">
        <f t="shared" si="208"/>
        <v>1.2460975560119731</v>
      </c>
      <c r="I624" s="28">
        <f t="shared" si="208"/>
        <v>1.2487823354222489</v>
      </c>
      <c r="J624" s="28">
        <f t="shared" si="208"/>
        <v>1.2558979372639698</v>
      </c>
      <c r="K624" s="28">
        <f t="shared" si="208"/>
        <v>1.2549688681956142</v>
      </c>
      <c r="L624" s="28">
        <f t="shared" si="208"/>
        <v>1.2612805148181956</v>
      </c>
      <c r="M624" s="28">
        <f t="shared" si="208"/>
        <v>1.2484835989621799</v>
      </c>
      <c r="N624" s="28">
        <f t="shared" si="208"/>
        <v>1.3655986269809299</v>
      </c>
      <c r="O624" s="28">
        <f t="shared" si="208"/>
        <v>1.361969456708217</v>
      </c>
      <c r="P624" s="28">
        <f t="shared" si="208"/>
        <v>0.33646860608335083</v>
      </c>
      <c r="Q624" s="28">
        <f t="shared" si="208"/>
        <v>0.33402608758541624</v>
      </c>
      <c r="R624" s="28">
        <f t="shared" si="208"/>
        <v>0.22191908331241142</v>
      </c>
      <c r="S624" s="28">
        <f t="shared" si="208"/>
        <v>0.20941189398635923</v>
      </c>
      <c r="T624" s="28">
        <f t="shared" si="208"/>
        <v>0.21272736472718884</v>
      </c>
      <c r="U624" s="28">
        <f t="shared" si="208"/>
        <v>0.21802509986799873</v>
      </c>
      <c r="V624" s="28">
        <f t="shared" si="208"/>
        <v>0.21303043975199362</v>
      </c>
      <c r="W624" s="28">
        <f t="shared" si="208"/>
        <v>0.20514456619534463</v>
      </c>
      <c r="X624" s="28">
        <f t="shared" si="208"/>
        <v>0.20467682967845721</v>
      </c>
      <c r="Y624" s="28">
        <f t="shared" si="208"/>
        <v>0.20049682967845733</v>
      </c>
      <c r="Z624" s="28">
        <f t="shared" si="208"/>
        <v>0.18440956314937454</v>
      </c>
      <c r="AA624" s="28">
        <f t="shared" si="208"/>
        <v>0.13429185289184328</v>
      </c>
      <c r="AB624" s="28">
        <f t="shared" si="208"/>
        <v>0.12707200000000049</v>
      </c>
      <c r="AC624" s="28">
        <f t="shared" si="208"/>
        <v>0.11843333333333332</v>
      </c>
      <c r="AD624" s="28">
        <f t="shared" si="208"/>
        <v>0.10617200000000047</v>
      </c>
      <c r="AE624" s="28">
        <f t="shared" si="208"/>
        <v>0.10282800000000017</v>
      </c>
    </row>
    <row r="625" spans="1:31" x14ac:dyDescent="0.2">
      <c r="A625" s="9" t="s">
        <v>549</v>
      </c>
      <c r="B625" s="4" t="s">
        <v>550</v>
      </c>
      <c r="C625" s="37">
        <f>+C556</f>
        <v>1.1725801650591523</v>
      </c>
      <c r="D625" s="37">
        <f t="shared" ref="D625:AE625" si="209">+D556</f>
        <v>1.1730479015760378</v>
      </c>
      <c r="E625" s="37">
        <f t="shared" si="209"/>
        <v>1.1772279015760383</v>
      </c>
      <c r="F625" s="37">
        <f t="shared" si="209"/>
        <v>1.1933151681051217</v>
      </c>
      <c r="G625" s="37">
        <f t="shared" si="209"/>
        <v>1.2434328783626518</v>
      </c>
      <c r="H625" s="37">
        <f t="shared" si="209"/>
        <v>1.2460975560119731</v>
      </c>
      <c r="I625" s="37">
        <f t="shared" si="209"/>
        <v>1.2487823354222489</v>
      </c>
      <c r="J625" s="37">
        <f t="shared" si="209"/>
        <v>1.2558979372639698</v>
      </c>
      <c r="K625" s="37">
        <f t="shared" si="209"/>
        <v>1.2549688681956142</v>
      </c>
      <c r="L625" s="37">
        <f t="shared" si="209"/>
        <v>1.2612805148181956</v>
      </c>
      <c r="M625" s="37">
        <f t="shared" si="209"/>
        <v>1.2484835989621799</v>
      </c>
      <c r="N625" s="37">
        <f t="shared" si="209"/>
        <v>1.3655986269809299</v>
      </c>
      <c r="O625" s="37">
        <f t="shared" si="209"/>
        <v>1.361969456708217</v>
      </c>
      <c r="P625" s="37">
        <f t="shared" si="209"/>
        <v>0.33646860608335083</v>
      </c>
      <c r="Q625" s="37">
        <f t="shared" si="209"/>
        <v>0.33402608758541624</v>
      </c>
      <c r="R625" s="37">
        <f t="shared" si="209"/>
        <v>0.22191908331241142</v>
      </c>
      <c r="S625" s="37">
        <f t="shared" si="209"/>
        <v>0.20941189398635923</v>
      </c>
      <c r="T625" s="37">
        <f t="shared" si="209"/>
        <v>0.21272736472718884</v>
      </c>
      <c r="U625" s="37">
        <f t="shared" si="209"/>
        <v>0.21802509986799873</v>
      </c>
      <c r="V625" s="37">
        <f t="shared" si="209"/>
        <v>0.21303043975199362</v>
      </c>
      <c r="W625" s="37">
        <f t="shared" si="209"/>
        <v>0.20514456619534463</v>
      </c>
      <c r="X625" s="37">
        <f t="shared" si="209"/>
        <v>0.20467682967845721</v>
      </c>
      <c r="Y625" s="37">
        <f t="shared" si="209"/>
        <v>0.20049682967845733</v>
      </c>
      <c r="Z625" s="37">
        <f t="shared" si="209"/>
        <v>0.18440956314937454</v>
      </c>
      <c r="AA625" s="37">
        <f t="shared" si="209"/>
        <v>0.13429185289184328</v>
      </c>
      <c r="AB625" s="37">
        <f t="shared" si="209"/>
        <v>0.12707200000000049</v>
      </c>
      <c r="AC625" s="37">
        <f t="shared" si="209"/>
        <v>0.11843333333333332</v>
      </c>
      <c r="AD625" s="37">
        <f t="shared" si="209"/>
        <v>0.10617200000000047</v>
      </c>
      <c r="AE625" s="37">
        <f t="shared" si="209"/>
        <v>0.10282800000000017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210">+D559</f>
        <v>0</v>
      </c>
      <c r="E626" s="37">
        <f t="shared" si="210"/>
        <v>0</v>
      </c>
      <c r="F626" s="37">
        <f t="shared" si="210"/>
        <v>0</v>
      </c>
      <c r="G626" s="37">
        <f t="shared" si="210"/>
        <v>0</v>
      </c>
      <c r="H626" s="37">
        <f t="shared" si="210"/>
        <v>0</v>
      </c>
      <c r="I626" s="37">
        <f t="shared" si="210"/>
        <v>0</v>
      </c>
      <c r="J626" s="37">
        <f t="shared" si="210"/>
        <v>0</v>
      </c>
      <c r="K626" s="37">
        <f t="shared" si="210"/>
        <v>0</v>
      </c>
      <c r="L626" s="37">
        <f t="shared" si="210"/>
        <v>0</v>
      </c>
      <c r="M626" s="37">
        <f t="shared" si="210"/>
        <v>0</v>
      </c>
      <c r="N626" s="37">
        <f t="shared" si="210"/>
        <v>0</v>
      </c>
      <c r="O626" s="37">
        <f t="shared" si="210"/>
        <v>0</v>
      </c>
      <c r="P626" s="37">
        <f t="shared" si="210"/>
        <v>0</v>
      </c>
      <c r="Q626" s="37">
        <f t="shared" si="210"/>
        <v>0</v>
      </c>
      <c r="R626" s="37">
        <f t="shared" si="210"/>
        <v>0</v>
      </c>
      <c r="S626" s="37">
        <f t="shared" si="210"/>
        <v>0</v>
      </c>
      <c r="T626" s="37">
        <f t="shared" si="210"/>
        <v>0</v>
      </c>
      <c r="U626" s="37">
        <f t="shared" si="210"/>
        <v>0</v>
      </c>
      <c r="V626" s="37">
        <f t="shared" si="210"/>
        <v>0</v>
      </c>
      <c r="W626" s="37">
        <f t="shared" si="210"/>
        <v>0</v>
      </c>
      <c r="X626" s="37">
        <f t="shared" si="210"/>
        <v>0</v>
      </c>
      <c r="Y626" s="37">
        <f t="shared" si="210"/>
        <v>0</v>
      </c>
      <c r="Z626" s="37">
        <f t="shared" si="210"/>
        <v>0</v>
      </c>
      <c r="AA626" s="37">
        <f t="shared" si="210"/>
        <v>0</v>
      </c>
      <c r="AB626" s="37">
        <f t="shared" si="210"/>
        <v>0</v>
      </c>
      <c r="AC626" s="37">
        <f t="shared" si="210"/>
        <v>0</v>
      </c>
      <c r="AD626" s="37">
        <f t="shared" si="210"/>
        <v>0</v>
      </c>
      <c r="AE626" s="37">
        <f t="shared" si="210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211">+D562</f>
        <v>0</v>
      </c>
      <c r="E627" s="37">
        <f t="shared" si="211"/>
        <v>0</v>
      </c>
      <c r="F627" s="37">
        <f t="shared" si="211"/>
        <v>0</v>
      </c>
      <c r="G627" s="37">
        <f t="shared" si="211"/>
        <v>0</v>
      </c>
      <c r="H627" s="37">
        <f t="shared" si="211"/>
        <v>0</v>
      </c>
      <c r="I627" s="37">
        <f t="shared" si="211"/>
        <v>0</v>
      </c>
      <c r="J627" s="37">
        <f t="shared" si="211"/>
        <v>0</v>
      </c>
      <c r="K627" s="37">
        <f t="shared" si="211"/>
        <v>0</v>
      </c>
      <c r="L627" s="37">
        <f t="shared" si="211"/>
        <v>0</v>
      </c>
      <c r="M627" s="37">
        <f t="shared" si="211"/>
        <v>0</v>
      </c>
      <c r="N627" s="37">
        <f t="shared" si="211"/>
        <v>0</v>
      </c>
      <c r="O627" s="37">
        <f t="shared" si="211"/>
        <v>0</v>
      </c>
      <c r="P627" s="37">
        <f t="shared" si="211"/>
        <v>0</v>
      </c>
      <c r="Q627" s="37">
        <f t="shared" si="211"/>
        <v>0</v>
      </c>
      <c r="R627" s="37">
        <f t="shared" si="211"/>
        <v>0</v>
      </c>
      <c r="S627" s="37">
        <f t="shared" si="211"/>
        <v>0</v>
      </c>
      <c r="T627" s="37">
        <f t="shared" si="211"/>
        <v>0</v>
      </c>
      <c r="U627" s="37">
        <f t="shared" si="211"/>
        <v>0</v>
      </c>
      <c r="V627" s="37">
        <f t="shared" si="211"/>
        <v>0</v>
      </c>
      <c r="W627" s="37">
        <f t="shared" si="211"/>
        <v>0</v>
      </c>
      <c r="X627" s="37">
        <f t="shared" si="211"/>
        <v>0</v>
      </c>
      <c r="Y627" s="37">
        <f t="shared" si="211"/>
        <v>0</v>
      </c>
      <c r="Z627" s="37">
        <f t="shared" si="211"/>
        <v>0</v>
      </c>
      <c r="AA627" s="37">
        <f t="shared" si="211"/>
        <v>0</v>
      </c>
      <c r="AB627" s="37">
        <f t="shared" si="211"/>
        <v>0</v>
      </c>
      <c r="AC627" s="37">
        <f t="shared" si="211"/>
        <v>0</v>
      </c>
      <c r="AD627" s="37">
        <f t="shared" si="211"/>
        <v>0</v>
      </c>
      <c r="AE627" s="37">
        <f t="shared" si="211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212">+D565</f>
        <v>0</v>
      </c>
      <c r="E628" s="37">
        <f t="shared" si="212"/>
        <v>0</v>
      </c>
      <c r="F628" s="37">
        <f t="shared" si="212"/>
        <v>0</v>
      </c>
      <c r="G628" s="37">
        <f t="shared" si="212"/>
        <v>0</v>
      </c>
      <c r="H628" s="37">
        <f t="shared" si="212"/>
        <v>0</v>
      </c>
      <c r="I628" s="37">
        <f t="shared" si="212"/>
        <v>0</v>
      </c>
      <c r="J628" s="37">
        <f t="shared" si="212"/>
        <v>0</v>
      </c>
      <c r="K628" s="37">
        <f t="shared" si="212"/>
        <v>0</v>
      </c>
      <c r="L628" s="37">
        <f t="shared" si="212"/>
        <v>0</v>
      </c>
      <c r="M628" s="37">
        <f t="shared" si="212"/>
        <v>0</v>
      </c>
      <c r="N628" s="37">
        <f t="shared" si="212"/>
        <v>0</v>
      </c>
      <c r="O628" s="37">
        <f t="shared" si="212"/>
        <v>0</v>
      </c>
      <c r="P628" s="37">
        <f t="shared" si="212"/>
        <v>0</v>
      </c>
      <c r="Q628" s="37">
        <f t="shared" si="212"/>
        <v>0</v>
      </c>
      <c r="R628" s="37">
        <f t="shared" si="212"/>
        <v>0</v>
      </c>
      <c r="S628" s="37">
        <f t="shared" si="212"/>
        <v>0</v>
      </c>
      <c r="T628" s="37">
        <f t="shared" si="212"/>
        <v>0</v>
      </c>
      <c r="U628" s="37">
        <f t="shared" si="212"/>
        <v>0</v>
      </c>
      <c r="V628" s="37">
        <f t="shared" si="212"/>
        <v>0</v>
      </c>
      <c r="W628" s="37">
        <f t="shared" si="212"/>
        <v>0</v>
      </c>
      <c r="X628" s="37">
        <f t="shared" si="212"/>
        <v>0</v>
      </c>
      <c r="Y628" s="37">
        <f t="shared" si="212"/>
        <v>0</v>
      </c>
      <c r="Z628" s="37">
        <f t="shared" si="212"/>
        <v>0</v>
      </c>
      <c r="AA628" s="37">
        <f t="shared" si="212"/>
        <v>0</v>
      </c>
      <c r="AB628" s="37">
        <f t="shared" si="212"/>
        <v>0</v>
      </c>
      <c r="AC628" s="37">
        <f t="shared" si="212"/>
        <v>0</v>
      </c>
      <c r="AD628" s="37">
        <f t="shared" si="212"/>
        <v>0</v>
      </c>
      <c r="AE628" s="37">
        <f t="shared" si="212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213">+D568</f>
        <v>0</v>
      </c>
      <c r="E629" s="37">
        <f t="shared" si="213"/>
        <v>0</v>
      </c>
      <c r="F629" s="37">
        <f t="shared" si="213"/>
        <v>0</v>
      </c>
      <c r="G629" s="37">
        <f t="shared" si="213"/>
        <v>0</v>
      </c>
      <c r="H629" s="37">
        <f t="shared" si="213"/>
        <v>0</v>
      </c>
      <c r="I629" s="37">
        <f t="shared" si="213"/>
        <v>0</v>
      </c>
      <c r="J629" s="37">
        <f t="shared" si="213"/>
        <v>0</v>
      </c>
      <c r="K629" s="37">
        <f t="shared" si="213"/>
        <v>0</v>
      </c>
      <c r="L629" s="37">
        <f t="shared" si="213"/>
        <v>0</v>
      </c>
      <c r="M629" s="37">
        <f t="shared" si="213"/>
        <v>0</v>
      </c>
      <c r="N629" s="37">
        <f t="shared" si="213"/>
        <v>0</v>
      </c>
      <c r="O629" s="37">
        <f t="shared" si="213"/>
        <v>0</v>
      </c>
      <c r="P629" s="37">
        <f t="shared" si="213"/>
        <v>0</v>
      </c>
      <c r="Q629" s="37">
        <f t="shared" si="213"/>
        <v>0</v>
      </c>
      <c r="R629" s="37">
        <f t="shared" si="213"/>
        <v>0</v>
      </c>
      <c r="S629" s="37">
        <f t="shared" si="213"/>
        <v>0</v>
      </c>
      <c r="T629" s="37">
        <f t="shared" si="213"/>
        <v>0</v>
      </c>
      <c r="U629" s="37">
        <f t="shared" si="213"/>
        <v>0</v>
      </c>
      <c r="V629" s="37">
        <f t="shared" si="213"/>
        <v>0</v>
      </c>
      <c r="W629" s="37">
        <f t="shared" si="213"/>
        <v>0</v>
      </c>
      <c r="X629" s="37">
        <f t="shared" si="213"/>
        <v>0</v>
      </c>
      <c r="Y629" s="37">
        <f t="shared" si="213"/>
        <v>0</v>
      </c>
      <c r="Z629" s="37">
        <f t="shared" si="213"/>
        <v>0</v>
      </c>
      <c r="AA629" s="37">
        <f t="shared" si="213"/>
        <v>0</v>
      </c>
      <c r="AB629" s="37">
        <f t="shared" si="213"/>
        <v>0</v>
      </c>
      <c r="AC629" s="37">
        <f t="shared" si="213"/>
        <v>0</v>
      </c>
      <c r="AD629" s="37">
        <f t="shared" si="213"/>
        <v>0</v>
      </c>
      <c r="AE629" s="37">
        <f t="shared" si="213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214">+D571</f>
        <v>0</v>
      </c>
      <c r="E630" s="37">
        <f t="shared" si="214"/>
        <v>0</v>
      </c>
      <c r="F630" s="37">
        <f t="shared" si="214"/>
        <v>0</v>
      </c>
      <c r="G630" s="37">
        <f t="shared" si="214"/>
        <v>0</v>
      </c>
      <c r="H630" s="37">
        <f t="shared" si="214"/>
        <v>0</v>
      </c>
      <c r="I630" s="37">
        <f t="shared" si="214"/>
        <v>0</v>
      </c>
      <c r="J630" s="37">
        <f t="shared" si="214"/>
        <v>0</v>
      </c>
      <c r="K630" s="37">
        <f t="shared" si="214"/>
        <v>0</v>
      </c>
      <c r="L630" s="37">
        <f t="shared" si="214"/>
        <v>0</v>
      </c>
      <c r="M630" s="37">
        <f t="shared" si="214"/>
        <v>0</v>
      </c>
      <c r="N630" s="37">
        <f t="shared" si="214"/>
        <v>0</v>
      </c>
      <c r="O630" s="37">
        <f t="shared" si="214"/>
        <v>0</v>
      </c>
      <c r="P630" s="37">
        <f t="shared" si="214"/>
        <v>0</v>
      </c>
      <c r="Q630" s="37">
        <f t="shared" si="214"/>
        <v>0</v>
      </c>
      <c r="R630" s="37">
        <f t="shared" si="214"/>
        <v>0</v>
      </c>
      <c r="S630" s="37">
        <f t="shared" si="214"/>
        <v>0</v>
      </c>
      <c r="T630" s="37">
        <f t="shared" si="214"/>
        <v>0</v>
      </c>
      <c r="U630" s="37">
        <f t="shared" si="214"/>
        <v>0</v>
      </c>
      <c r="V630" s="37">
        <f t="shared" si="214"/>
        <v>0</v>
      </c>
      <c r="W630" s="37">
        <f t="shared" si="214"/>
        <v>0</v>
      </c>
      <c r="X630" s="37">
        <f t="shared" si="214"/>
        <v>0</v>
      </c>
      <c r="Y630" s="37">
        <f t="shared" si="214"/>
        <v>0</v>
      </c>
      <c r="Z630" s="37">
        <f t="shared" si="214"/>
        <v>0</v>
      </c>
      <c r="AA630" s="37">
        <f t="shared" si="214"/>
        <v>0</v>
      </c>
      <c r="AB630" s="37">
        <f t="shared" si="214"/>
        <v>0</v>
      </c>
      <c r="AC630" s="37">
        <f t="shared" si="214"/>
        <v>0</v>
      </c>
      <c r="AD630" s="37">
        <f t="shared" si="214"/>
        <v>0</v>
      </c>
      <c r="AE630" s="37">
        <f t="shared" si="214"/>
        <v>0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6.4244694059952631E-2</v>
      </c>
      <c r="D633" s="28">
        <f t="shared" ref="D633:AE633" si="216">+D634+D635+D636+D637+D638</f>
        <v>6.6937721673310566E-2</v>
      </c>
      <c r="E633" s="28">
        <f t="shared" si="216"/>
        <v>8.670683026836043E-2</v>
      </c>
      <c r="F633" s="28">
        <f t="shared" si="216"/>
        <v>8.8537610605731634E-2</v>
      </c>
      <c r="G633" s="28">
        <f t="shared" si="216"/>
        <v>8.987465767525081E-2</v>
      </c>
      <c r="H633" s="28">
        <f t="shared" si="216"/>
        <v>9.2739559935992921E-2</v>
      </c>
      <c r="I633" s="28">
        <f t="shared" si="216"/>
        <v>9.4624277908510732E-2</v>
      </c>
      <c r="J633" s="28">
        <f t="shared" si="216"/>
        <v>9.6845084328543274E-2</v>
      </c>
      <c r="K633" s="28">
        <f t="shared" si="216"/>
        <v>9.7900607483378574E-2</v>
      </c>
      <c r="L633" s="28">
        <f t="shared" si="216"/>
        <v>9.707097474121E-2</v>
      </c>
      <c r="M633" s="28">
        <f t="shared" si="216"/>
        <v>9.8629206157261465E-2</v>
      </c>
      <c r="N633" s="28">
        <f t="shared" si="216"/>
        <v>0.10013593034449128</v>
      </c>
      <c r="O633" s="28">
        <f t="shared" si="216"/>
        <v>0.11282012635456676</v>
      </c>
      <c r="P633" s="28">
        <f t="shared" si="216"/>
        <v>0.11863997558954725</v>
      </c>
      <c r="Q633" s="28">
        <f t="shared" si="216"/>
        <v>0.12591121635188382</v>
      </c>
      <c r="R633" s="28">
        <f t="shared" si="216"/>
        <v>0.12768867719679708</v>
      </c>
      <c r="S633" s="28">
        <f t="shared" si="216"/>
        <v>0.13172283553566286</v>
      </c>
      <c r="T633" s="28">
        <f t="shared" si="216"/>
        <v>0.12812484949282907</v>
      </c>
      <c r="U633" s="28">
        <f t="shared" si="216"/>
        <v>0.13554997683642248</v>
      </c>
      <c r="V633" s="28">
        <f t="shared" si="216"/>
        <v>0.13331403118289989</v>
      </c>
      <c r="W633" s="28">
        <f t="shared" si="216"/>
        <v>0.14285715931227336</v>
      </c>
      <c r="X633" s="28">
        <f t="shared" si="216"/>
        <v>0.1600034046071678</v>
      </c>
      <c r="Y633" s="28">
        <f t="shared" si="216"/>
        <v>0.18044753084667256</v>
      </c>
      <c r="Z633" s="28">
        <f t="shared" si="216"/>
        <v>0.19721683672162021</v>
      </c>
      <c r="AA633" s="28">
        <f t="shared" si="216"/>
        <v>0.20343779516686561</v>
      </c>
      <c r="AB633" s="28">
        <f t="shared" si="216"/>
        <v>0.37149023024745559</v>
      </c>
      <c r="AC633" s="28">
        <f t="shared" si="216"/>
        <v>0.27699928587450234</v>
      </c>
      <c r="AD633" s="28">
        <f t="shared" si="216"/>
        <v>0.2687470070204197</v>
      </c>
      <c r="AE633" s="28">
        <f t="shared" si="216"/>
        <v>0.29248855084610459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6.4244694059952631E-2</v>
      </c>
      <c r="D636" s="37">
        <f t="shared" ref="D636:AE636" si="218">+D579</f>
        <v>6.6937721673310566E-2</v>
      </c>
      <c r="E636" s="37">
        <f t="shared" si="218"/>
        <v>8.670683026836043E-2</v>
      </c>
      <c r="F636" s="37">
        <f t="shared" si="218"/>
        <v>8.8537610605731634E-2</v>
      </c>
      <c r="G636" s="37">
        <f t="shared" si="218"/>
        <v>8.987465767525081E-2</v>
      </c>
      <c r="H636" s="37">
        <f t="shared" si="218"/>
        <v>9.2739559935992921E-2</v>
      </c>
      <c r="I636" s="37">
        <f t="shared" si="218"/>
        <v>9.4624277908510732E-2</v>
      </c>
      <c r="J636" s="37">
        <f t="shared" si="218"/>
        <v>9.6845084328543274E-2</v>
      </c>
      <c r="K636" s="37">
        <f t="shared" si="218"/>
        <v>9.7900607483378574E-2</v>
      </c>
      <c r="L636" s="37">
        <f t="shared" si="218"/>
        <v>9.707097474121E-2</v>
      </c>
      <c r="M636" s="37">
        <f t="shared" si="218"/>
        <v>9.8629206157261465E-2</v>
      </c>
      <c r="N636" s="37">
        <f t="shared" si="218"/>
        <v>0.10013593034449128</v>
      </c>
      <c r="O636" s="37">
        <f t="shared" si="218"/>
        <v>0.11282012635456676</v>
      </c>
      <c r="P636" s="37">
        <f t="shared" si="218"/>
        <v>0.11863997558954725</v>
      </c>
      <c r="Q636" s="37">
        <f t="shared" si="218"/>
        <v>0.12591121635188382</v>
      </c>
      <c r="R636" s="37">
        <f t="shared" si="218"/>
        <v>0.12768867719679708</v>
      </c>
      <c r="S636" s="37">
        <f t="shared" si="218"/>
        <v>0.13172283553566286</v>
      </c>
      <c r="T636" s="37">
        <f t="shared" si="218"/>
        <v>0.12812484949282907</v>
      </c>
      <c r="U636" s="37">
        <f t="shared" si="218"/>
        <v>0.13554997683642248</v>
      </c>
      <c r="V636" s="37">
        <f t="shared" si="218"/>
        <v>0.13331403118289989</v>
      </c>
      <c r="W636" s="37">
        <f t="shared" si="218"/>
        <v>0.14285715931227336</v>
      </c>
      <c r="X636" s="37">
        <f t="shared" si="218"/>
        <v>0.1600034046071678</v>
      </c>
      <c r="Y636" s="37">
        <f t="shared" si="218"/>
        <v>0.18044753084667256</v>
      </c>
      <c r="Z636" s="37">
        <f t="shared" si="218"/>
        <v>0.19721683672162021</v>
      </c>
      <c r="AA636" s="37">
        <f t="shared" si="218"/>
        <v>0.20343779516686561</v>
      </c>
      <c r="AB636" s="37">
        <f t="shared" si="218"/>
        <v>0.37149023024745559</v>
      </c>
      <c r="AC636" s="37">
        <f t="shared" si="218"/>
        <v>0.27699928587450234</v>
      </c>
      <c r="AD636" s="37">
        <f t="shared" si="218"/>
        <v>0.2687470070204197</v>
      </c>
      <c r="AE636" s="37">
        <f t="shared" si="218"/>
        <v>0.29248855084610459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524.74510692518379</v>
      </c>
      <c r="D656" s="28">
        <f t="shared" ref="D656:AE656" si="223">+D657+D658+D659+D660+D661</f>
        <v>500.58512092131315</v>
      </c>
      <c r="E656" s="28">
        <f t="shared" si="223"/>
        <v>540.96210194836067</v>
      </c>
      <c r="F656" s="28">
        <f t="shared" si="223"/>
        <v>552.15293564262856</v>
      </c>
      <c r="G656" s="28">
        <f t="shared" si="223"/>
        <v>657.92149219538749</v>
      </c>
      <c r="H656" s="28">
        <f t="shared" si="223"/>
        <v>758.05641184217052</v>
      </c>
      <c r="I656" s="28">
        <f t="shared" si="223"/>
        <v>811.11415383315864</v>
      </c>
      <c r="J656" s="28">
        <f t="shared" si="223"/>
        <v>1033.9521921655098</v>
      </c>
      <c r="K656" s="28">
        <f t="shared" si="223"/>
        <v>1099.2313190710659</v>
      </c>
      <c r="L656" s="28">
        <f t="shared" si="223"/>
        <v>2132.3074403389419</v>
      </c>
      <c r="M656" s="28">
        <f t="shared" si="223"/>
        <v>2171.5021746257762</v>
      </c>
      <c r="N656" s="28">
        <f t="shared" si="223"/>
        <v>1920.6453471083016</v>
      </c>
      <c r="O656" s="28">
        <f t="shared" si="223"/>
        <v>1754.3391720673387</v>
      </c>
      <c r="P656" s="28">
        <f t="shared" si="223"/>
        <v>1545.3922116497122</v>
      </c>
      <c r="Q656" s="28">
        <f t="shared" si="223"/>
        <v>1536.895754675139</v>
      </c>
      <c r="R656" s="28">
        <f t="shared" si="223"/>
        <v>1518.0245325006972</v>
      </c>
      <c r="S656" s="28">
        <f t="shared" si="223"/>
        <v>1928.9564076142235</v>
      </c>
      <c r="T656" s="28">
        <f t="shared" si="223"/>
        <v>2233.6431808264742</v>
      </c>
      <c r="U656" s="28">
        <f t="shared" si="223"/>
        <v>2378.5580842858271</v>
      </c>
      <c r="V656" s="28">
        <f t="shared" si="223"/>
        <v>2545.9720295181523</v>
      </c>
      <c r="W656" s="28">
        <f t="shared" si="223"/>
        <v>2593.486178013572</v>
      </c>
      <c r="X656" s="28">
        <f t="shared" si="223"/>
        <v>2642.2098379509389</v>
      </c>
      <c r="Y656" s="28">
        <f t="shared" si="223"/>
        <v>2248.4442623333093</v>
      </c>
      <c r="Z656" s="28">
        <f t="shared" si="223"/>
        <v>2226.653077744968</v>
      </c>
      <c r="AA656" s="28">
        <f t="shared" si="223"/>
        <v>2353.6754048207681</v>
      </c>
      <c r="AB656" s="28">
        <f t="shared" si="223"/>
        <v>2588.4082469357108</v>
      </c>
      <c r="AC656" s="28">
        <f t="shared" si="223"/>
        <v>2096.5595094528662</v>
      </c>
      <c r="AD656" s="28">
        <f t="shared" si="223"/>
        <v>1616.4319877856722</v>
      </c>
      <c r="AE656" s="28">
        <f t="shared" si="223"/>
        <v>1636.0866133607294</v>
      </c>
    </row>
    <row r="657" spans="1:31" x14ac:dyDescent="0.2">
      <c r="A657" s="6" t="s">
        <v>19</v>
      </c>
      <c r="B657" s="7" t="s">
        <v>20</v>
      </c>
      <c r="C657" s="28">
        <f>+C600</f>
        <v>522.54071713851522</v>
      </c>
      <c r="D657" s="28">
        <f t="shared" ref="D657:AE657" si="224">+D600</f>
        <v>498.34538979073795</v>
      </c>
      <c r="E657" s="28">
        <f t="shared" si="224"/>
        <v>538.63665153508373</v>
      </c>
      <c r="F657" s="28">
        <f t="shared" si="224"/>
        <v>549.80461586615615</v>
      </c>
      <c r="G657" s="28">
        <f t="shared" si="224"/>
        <v>655.50559617949398</v>
      </c>
      <c r="H657" s="28">
        <f t="shared" si="224"/>
        <v>755.5867352906821</v>
      </c>
      <c r="I657" s="28">
        <f t="shared" si="224"/>
        <v>808.49638357104129</v>
      </c>
      <c r="J657" s="28">
        <f t="shared" si="224"/>
        <v>1031.4493830668648</v>
      </c>
      <c r="K657" s="28">
        <f t="shared" si="224"/>
        <v>1096.6794484352899</v>
      </c>
      <c r="L657" s="28">
        <f t="shared" si="224"/>
        <v>2129.7610067159767</v>
      </c>
      <c r="M657" s="28">
        <f t="shared" si="224"/>
        <v>2168.8136848021841</v>
      </c>
      <c r="N657" s="28">
        <f t="shared" si="224"/>
        <v>1917.864879409882</v>
      </c>
      <c r="O657" s="28">
        <f t="shared" si="224"/>
        <v>1751.426320549602</v>
      </c>
      <c r="P657" s="28">
        <f t="shared" si="224"/>
        <v>1543.3658651611995</v>
      </c>
      <c r="Q657" s="28">
        <f t="shared" si="224"/>
        <v>1534.7901945111801</v>
      </c>
      <c r="R657" s="28">
        <f t="shared" si="224"/>
        <v>1516.139747204051</v>
      </c>
      <c r="S657" s="28">
        <f t="shared" si="224"/>
        <v>1927.0370207033807</v>
      </c>
      <c r="T657" s="28">
        <f t="shared" si="224"/>
        <v>2231.6827555610021</v>
      </c>
      <c r="U657" s="28">
        <f t="shared" si="224"/>
        <v>2376.4595757921634</v>
      </c>
      <c r="V657" s="28">
        <f t="shared" si="224"/>
        <v>2543.9022557027529</v>
      </c>
      <c r="W657" s="28">
        <f t="shared" si="224"/>
        <v>2591.1458609379565</v>
      </c>
      <c r="X657" s="28">
        <f t="shared" si="224"/>
        <v>2639.5876830479447</v>
      </c>
      <c r="Y657" s="28">
        <f t="shared" si="224"/>
        <v>2245.7616829445219</v>
      </c>
      <c r="Z657" s="28">
        <f t="shared" si="224"/>
        <v>2223.9043683479917</v>
      </c>
      <c r="AA657" s="28">
        <f t="shared" si="224"/>
        <v>2351.0678899081299</v>
      </c>
      <c r="AB657" s="28">
        <f t="shared" si="224"/>
        <v>2585.5572069641053</v>
      </c>
      <c r="AC657" s="28">
        <f t="shared" si="224"/>
        <v>2093.7622360910682</v>
      </c>
      <c r="AD657" s="28">
        <f t="shared" si="224"/>
        <v>1613.572459227134</v>
      </c>
      <c r="AE657" s="28">
        <f t="shared" si="224"/>
        <v>1633.0954622020495</v>
      </c>
    </row>
    <row r="658" spans="1:31" x14ac:dyDescent="0.2">
      <c r="A658" s="12" t="s">
        <v>248</v>
      </c>
      <c r="B658" s="7" t="s">
        <v>249</v>
      </c>
      <c r="C658" s="28">
        <f>+C604</f>
        <v>0.70201085599676571</v>
      </c>
      <c r="D658" s="28">
        <f t="shared" ref="D658:AE658" si="225">+D604</f>
        <v>0.69958572440904743</v>
      </c>
      <c r="E658" s="28">
        <f t="shared" si="225"/>
        <v>0.73559013814904306</v>
      </c>
      <c r="F658" s="28">
        <f t="shared" si="225"/>
        <v>0.73929689922133945</v>
      </c>
      <c r="G658" s="28">
        <f t="shared" si="225"/>
        <v>0.77245788688633066</v>
      </c>
      <c r="H658" s="28">
        <f t="shared" si="225"/>
        <v>0.78445666057522501</v>
      </c>
      <c r="I658" s="28">
        <f t="shared" si="225"/>
        <v>0.81628508730474936</v>
      </c>
      <c r="J658" s="28">
        <f t="shared" si="225"/>
        <v>0.82876691514573175</v>
      </c>
      <c r="K658" s="28">
        <f t="shared" si="225"/>
        <v>0.8346026255027077</v>
      </c>
      <c r="L658" s="28">
        <f t="shared" si="225"/>
        <v>0.76924024551768944</v>
      </c>
      <c r="M658" s="28">
        <f t="shared" si="225"/>
        <v>0.87547477245017946</v>
      </c>
      <c r="N658" s="28">
        <f t="shared" si="225"/>
        <v>0.89417646632750014</v>
      </c>
      <c r="O658" s="28">
        <f t="shared" si="225"/>
        <v>0.96339328988816086</v>
      </c>
      <c r="P658" s="28">
        <f t="shared" si="225"/>
        <v>1.0433203894760401</v>
      </c>
      <c r="Q658" s="28">
        <f t="shared" si="225"/>
        <v>1.1051801834518955</v>
      </c>
      <c r="R658" s="28">
        <f t="shared" si="225"/>
        <v>1.0810538561470218</v>
      </c>
      <c r="S658" s="28">
        <f t="shared" si="225"/>
        <v>1.0982198526356315</v>
      </c>
      <c r="T658" s="28">
        <f t="shared" si="225"/>
        <v>1.1447825227104476</v>
      </c>
      <c r="U658" s="28">
        <f t="shared" si="225"/>
        <v>1.2176535437419687</v>
      </c>
      <c r="V658" s="28">
        <f t="shared" si="225"/>
        <v>1.2599233285154909</v>
      </c>
      <c r="W658" s="28">
        <f t="shared" si="225"/>
        <v>1.4120391571427953</v>
      </c>
      <c r="X658" s="28">
        <f t="shared" si="225"/>
        <v>1.6823922767764514</v>
      </c>
      <c r="Y658" s="28">
        <f t="shared" si="225"/>
        <v>1.7289889860308338</v>
      </c>
      <c r="Z658" s="28">
        <f t="shared" si="225"/>
        <v>1.7511918481301121</v>
      </c>
      <c r="AA658" s="28">
        <f t="shared" si="225"/>
        <v>1.6829630689517219</v>
      </c>
      <c r="AB658" s="28">
        <f t="shared" si="225"/>
        <v>1.6863761828844965</v>
      </c>
      <c r="AC658" s="28">
        <f t="shared" si="225"/>
        <v>1.8527480429245777</v>
      </c>
      <c r="AD658" s="28">
        <f t="shared" si="225"/>
        <v>1.9290531228257346</v>
      </c>
      <c r="AE658" s="28">
        <f t="shared" si="225"/>
        <v>2.0332746568966287</v>
      </c>
    </row>
    <row r="659" spans="1:31" x14ac:dyDescent="0.2">
      <c r="A659" s="12" t="s">
        <v>390</v>
      </c>
      <c r="B659" s="7" t="s">
        <v>391</v>
      </c>
      <c r="C659" s="28">
        <f>+C613</f>
        <v>0.26555407155272953</v>
      </c>
      <c r="D659" s="28">
        <f t="shared" ref="D659:AE659" si="226">+D613</f>
        <v>0.30015978291681883</v>
      </c>
      <c r="E659" s="28">
        <f t="shared" si="226"/>
        <v>0.32592554328340856</v>
      </c>
      <c r="F659" s="28">
        <f t="shared" si="226"/>
        <v>0.32717009854024776</v>
      </c>
      <c r="G659" s="28">
        <f t="shared" si="226"/>
        <v>0.31013059296920631</v>
      </c>
      <c r="H659" s="28">
        <f t="shared" si="226"/>
        <v>0.34638277496528025</v>
      </c>
      <c r="I659" s="28">
        <f t="shared" si="226"/>
        <v>0.45807856148180581</v>
      </c>
      <c r="J659" s="28">
        <f t="shared" si="226"/>
        <v>0.32129916190658075</v>
      </c>
      <c r="K659" s="28">
        <f t="shared" si="226"/>
        <v>0.36439853459438826</v>
      </c>
      <c r="L659" s="28">
        <f t="shared" si="226"/>
        <v>0.41884188788793358</v>
      </c>
      <c r="M659" s="28">
        <f t="shared" si="226"/>
        <v>0.46590224602274183</v>
      </c>
      <c r="N659" s="28">
        <f t="shared" si="226"/>
        <v>0.42055667476666503</v>
      </c>
      <c r="O659" s="28">
        <f t="shared" si="226"/>
        <v>0.47466864478565907</v>
      </c>
      <c r="P659" s="28">
        <f t="shared" si="226"/>
        <v>0.52791751736361869</v>
      </c>
      <c r="Q659" s="28">
        <f t="shared" si="226"/>
        <v>0.54044267656966272</v>
      </c>
      <c r="R659" s="28">
        <f t="shared" si="226"/>
        <v>0.4541236799898038</v>
      </c>
      <c r="S659" s="28">
        <f t="shared" si="226"/>
        <v>0.4800323286855156</v>
      </c>
      <c r="T659" s="28">
        <f t="shared" si="226"/>
        <v>0.47479052854173698</v>
      </c>
      <c r="U659" s="28">
        <f t="shared" si="226"/>
        <v>0.52727987321696157</v>
      </c>
      <c r="V659" s="28">
        <f t="shared" si="226"/>
        <v>0.46350601594898788</v>
      </c>
      <c r="W659" s="28">
        <f t="shared" si="226"/>
        <v>0.58027619296504585</v>
      </c>
      <c r="X659" s="28">
        <f t="shared" si="226"/>
        <v>0.57508239193213839</v>
      </c>
      <c r="Y659" s="28">
        <f t="shared" si="226"/>
        <v>0.5726460422317744</v>
      </c>
      <c r="Z659" s="28">
        <f t="shared" si="226"/>
        <v>0.61589114897502373</v>
      </c>
      <c r="AA659" s="28">
        <f t="shared" si="226"/>
        <v>0.58682219562779614</v>
      </c>
      <c r="AB659" s="28">
        <f t="shared" si="226"/>
        <v>0.66610155847315677</v>
      </c>
      <c r="AC659" s="28">
        <f t="shared" si="226"/>
        <v>0.54909269966527441</v>
      </c>
      <c r="AD659" s="28">
        <f t="shared" si="226"/>
        <v>0.55555642869191335</v>
      </c>
      <c r="AE659" s="28">
        <f t="shared" si="226"/>
        <v>0.56255995093715772</v>
      </c>
    </row>
    <row r="660" spans="1:31" x14ac:dyDescent="0.2">
      <c r="A660" s="12" t="s">
        <v>548</v>
      </c>
      <c r="B660" s="7" t="s">
        <v>804</v>
      </c>
      <c r="C660" s="28">
        <f>+C624</f>
        <v>1.1725801650591523</v>
      </c>
      <c r="D660" s="28">
        <f t="shared" ref="D660:AE660" si="227">+D624</f>
        <v>1.1730479015760378</v>
      </c>
      <c r="E660" s="28">
        <f t="shared" si="227"/>
        <v>1.1772279015760383</v>
      </c>
      <c r="F660" s="28">
        <f t="shared" si="227"/>
        <v>1.1933151681051217</v>
      </c>
      <c r="G660" s="28">
        <f t="shared" si="227"/>
        <v>1.2434328783626518</v>
      </c>
      <c r="H660" s="28">
        <f t="shared" si="227"/>
        <v>1.2460975560119731</v>
      </c>
      <c r="I660" s="28">
        <f t="shared" si="227"/>
        <v>1.2487823354222489</v>
      </c>
      <c r="J660" s="28">
        <f t="shared" si="227"/>
        <v>1.2558979372639698</v>
      </c>
      <c r="K660" s="28">
        <f t="shared" si="227"/>
        <v>1.2549688681956142</v>
      </c>
      <c r="L660" s="28">
        <f t="shared" si="227"/>
        <v>1.2612805148181956</v>
      </c>
      <c r="M660" s="28">
        <f t="shared" si="227"/>
        <v>1.2484835989621799</v>
      </c>
      <c r="N660" s="28">
        <f t="shared" si="227"/>
        <v>1.3655986269809299</v>
      </c>
      <c r="O660" s="28">
        <f t="shared" si="227"/>
        <v>1.361969456708217</v>
      </c>
      <c r="P660" s="28">
        <f t="shared" si="227"/>
        <v>0.33646860608335083</v>
      </c>
      <c r="Q660" s="28">
        <f t="shared" si="227"/>
        <v>0.33402608758541624</v>
      </c>
      <c r="R660" s="28">
        <f t="shared" si="227"/>
        <v>0.22191908331241142</v>
      </c>
      <c r="S660" s="28">
        <f t="shared" si="227"/>
        <v>0.20941189398635923</v>
      </c>
      <c r="T660" s="28">
        <f t="shared" si="227"/>
        <v>0.21272736472718884</v>
      </c>
      <c r="U660" s="28">
        <f t="shared" si="227"/>
        <v>0.21802509986799873</v>
      </c>
      <c r="V660" s="28">
        <f t="shared" si="227"/>
        <v>0.21303043975199362</v>
      </c>
      <c r="W660" s="28">
        <f t="shared" si="227"/>
        <v>0.20514456619534463</v>
      </c>
      <c r="X660" s="28">
        <f t="shared" si="227"/>
        <v>0.20467682967845721</v>
      </c>
      <c r="Y660" s="28">
        <f t="shared" si="227"/>
        <v>0.20049682967845733</v>
      </c>
      <c r="Z660" s="28">
        <f t="shared" si="227"/>
        <v>0.18440956314937454</v>
      </c>
      <c r="AA660" s="28">
        <f t="shared" si="227"/>
        <v>0.13429185289184328</v>
      </c>
      <c r="AB660" s="28">
        <f t="shared" si="227"/>
        <v>0.12707200000000049</v>
      </c>
      <c r="AC660" s="28">
        <f t="shared" si="227"/>
        <v>0.11843333333333332</v>
      </c>
      <c r="AD660" s="28">
        <f t="shared" si="227"/>
        <v>0.10617200000000047</v>
      </c>
      <c r="AE660" s="28">
        <f t="shared" si="227"/>
        <v>0.10282800000000017</v>
      </c>
    </row>
    <row r="661" spans="1:31" x14ac:dyDescent="0.2">
      <c r="A661" s="12" t="s">
        <v>721</v>
      </c>
      <c r="B661" s="7" t="s">
        <v>722</v>
      </c>
      <c r="C661" s="28">
        <f>+C633</f>
        <v>6.4244694059952631E-2</v>
      </c>
      <c r="D661" s="28">
        <f t="shared" ref="D661:AE661" si="228">+D633</f>
        <v>6.6937721673310566E-2</v>
      </c>
      <c r="E661" s="28">
        <f t="shared" si="228"/>
        <v>8.670683026836043E-2</v>
      </c>
      <c r="F661" s="28">
        <f t="shared" si="228"/>
        <v>8.8537610605731634E-2</v>
      </c>
      <c r="G661" s="28">
        <f t="shared" si="228"/>
        <v>8.987465767525081E-2</v>
      </c>
      <c r="H661" s="28">
        <f t="shared" si="228"/>
        <v>9.2739559935992921E-2</v>
      </c>
      <c r="I661" s="28">
        <f t="shared" si="228"/>
        <v>9.4624277908510732E-2</v>
      </c>
      <c r="J661" s="28">
        <f t="shared" si="228"/>
        <v>9.6845084328543274E-2</v>
      </c>
      <c r="K661" s="28">
        <f t="shared" si="228"/>
        <v>9.7900607483378574E-2</v>
      </c>
      <c r="L661" s="28">
        <f t="shared" si="228"/>
        <v>9.707097474121E-2</v>
      </c>
      <c r="M661" s="28">
        <f t="shared" si="228"/>
        <v>9.8629206157261465E-2</v>
      </c>
      <c r="N661" s="28">
        <f t="shared" si="228"/>
        <v>0.10013593034449128</v>
      </c>
      <c r="O661" s="28">
        <f t="shared" si="228"/>
        <v>0.11282012635456676</v>
      </c>
      <c r="P661" s="28">
        <f t="shared" si="228"/>
        <v>0.11863997558954725</v>
      </c>
      <c r="Q661" s="28">
        <f t="shared" si="228"/>
        <v>0.12591121635188382</v>
      </c>
      <c r="R661" s="28">
        <f t="shared" si="228"/>
        <v>0.12768867719679708</v>
      </c>
      <c r="S661" s="28">
        <f t="shared" si="228"/>
        <v>0.13172283553566286</v>
      </c>
      <c r="T661" s="28">
        <f t="shared" si="228"/>
        <v>0.12812484949282907</v>
      </c>
      <c r="U661" s="28">
        <f t="shared" si="228"/>
        <v>0.13554997683642248</v>
      </c>
      <c r="V661" s="28">
        <f t="shared" si="228"/>
        <v>0.13331403118289989</v>
      </c>
      <c r="W661" s="28">
        <f t="shared" si="228"/>
        <v>0.14285715931227336</v>
      </c>
      <c r="X661" s="28">
        <f t="shared" si="228"/>
        <v>0.1600034046071678</v>
      </c>
      <c r="Y661" s="28">
        <f t="shared" si="228"/>
        <v>0.18044753084667256</v>
      </c>
      <c r="Z661" s="28">
        <f t="shared" si="228"/>
        <v>0.19721683672162021</v>
      </c>
      <c r="AA661" s="28">
        <f t="shared" si="228"/>
        <v>0.20343779516686561</v>
      </c>
      <c r="AB661" s="28">
        <f t="shared" si="228"/>
        <v>0.37149023024745559</v>
      </c>
      <c r="AC661" s="28">
        <f t="shared" si="228"/>
        <v>0.27699928587450234</v>
      </c>
      <c r="AD661" s="28">
        <f t="shared" si="228"/>
        <v>0.2687470070204197</v>
      </c>
      <c r="AE661" s="28">
        <f t="shared" si="228"/>
        <v>0.29248855084610459</v>
      </c>
    </row>
  </sheetData>
  <conditionalFormatting sqref="C2:AC2">
    <cfRule type="cellIs" dxfId="873" priority="608" operator="equal">
      <formula>0</formula>
    </cfRule>
  </conditionalFormatting>
  <conditionalFormatting sqref="AD2:AE2">
    <cfRule type="cellIs" dxfId="872" priority="304" operator="equal">
      <formula>0</formula>
    </cfRule>
  </conditionalFormatting>
  <conditionalFormatting sqref="A425:B426 A430:B431 A434:B437 A427:A429">
    <cfRule type="cellIs" dxfId="871" priority="241" operator="lessThan">
      <formula>0</formula>
    </cfRule>
  </conditionalFormatting>
  <conditionalFormatting sqref="A432:B433">
    <cfRule type="cellIs" dxfId="870" priority="239" operator="lessThan">
      <formula>0</formula>
    </cfRule>
  </conditionalFormatting>
  <conditionalFormatting sqref="B555 A576:B581">
    <cfRule type="cellIs" dxfId="869" priority="238" operator="lessThan">
      <formula>0</formula>
    </cfRule>
  </conditionalFormatting>
  <conditionalFormatting sqref="A633:B638 B624">
    <cfRule type="cellIs" dxfId="868" priority="237" operator="lessThan">
      <formula>0</formula>
    </cfRule>
  </conditionalFormatting>
  <conditionalFormatting sqref="A661:B661">
    <cfRule type="cellIs" dxfId="867" priority="234" operator="lessThan">
      <formula>0</formula>
    </cfRule>
  </conditionalFormatting>
  <conditionalFormatting sqref="B659:B660">
    <cfRule type="cellIs" dxfId="866" priority="233" operator="lessThan">
      <formula>0</formula>
    </cfRule>
  </conditionalFormatting>
  <conditionalFormatting sqref="B613">
    <cfRule type="cellIs" dxfId="865" priority="232" operator="lessThan">
      <formula>0</formula>
    </cfRule>
  </conditionalFormatting>
  <conditionalFormatting sqref="C192:C210 C212:C215">
    <cfRule type="cellIs" dxfId="864" priority="231" operator="lessThan">
      <formula>0</formula>
    </cfRule>
  </conditionalFormatting>
  <conditionalFormatting sqref="C291">
    <cfRule type="cellIs" dxfId="863" priority="229" operator="lessThan">
      <formula>0</formula>
    </cfRule>
  </conditionalFormatting>
  <conditionalFormatting sqref="C211">
    <cfRule type="cellIs" dxfId="862" priority="228" operator="lessThan">
      <formula>0</formula>
    </cfRule>
  </conditionalFormatting>
  <conditionalFormatting sqref="C287">
    <cfRule type="cellIs" dxfId="861" priority="224" operator="lessThan">
      <formula>0</formula>
    </cfRule>
  </conditionalFormatting>
  <conditionalFormatting sqref="C453">
    <cfRule type="cellIs" dxfId="860" priority="218" operator="lessThan">
      <formula>0</formula>
    </cfRule>
  </conditionalFormatting>
  <conditionalFormatting sqref="C453">
    <cfRule type="cellIs" dxfId="859" priority="216" operator="equal">
      <formula>0</formula>
    </cfRule>
    <cfRule type="cellIs" dxfId="858" priority="217" operator="equal">
      <formula>0</formula>
    </cfRule>
  </conditionalFormatting>
  <conditionalFormatting sqref="C597">
    <cfRule type="cellIs" dxfId="857" priority="215" operator="lessThan">
      <formula>0</formula>
    </cfRule>
  </conditionalFormatting>
  <conditionalFormatting sqref="C597">
    <cfRule type="cellIs" dxfId="856" priority="213" operator="equal">
      <formula>0</formula>
    </cfRule>
    <cfRule type="cellIs" dxfId="855" priority="214" operator="equal">
      <formula>0</formula>
    </cfRule>
  </conditionalFormatting>
  <conditionalFormatting sqref="C654">
    <cfRule type="cellIs" dxfId="854" priority="212" operator="lessThan">
      <formula>0</formula>
    </cfRule>
  </conditionalFormatting>
  <conditionalFormatting sqref="C654">
    <cfRule type="cellIs" dxfId="853" priority="210" operator="equal">
      <formula>0</formula>
    </cfRule>
    <cfRule type="cellIs" dxfId="852" priority="211" operator="equal">
      <formula>0</formula>
    </cfRule>
  </conditionalFormatting>
  <conditionalFormatting sqref="C187">
    <cfRule type="cellIs" dxfId="851" priority="209" operator="lessThan">
      <formula>0</formula>
    </cfRule>
  </conditionalFormatting>
  <conditionalFormatting sqref="C216:C225 C227:C270 C273:C278 C280:C285">
    <cfRule type="cellIs" dxfId="850" priority="207" operator="lessThan">
      <formula>0</formula>
    </cfRule>
  </conditionalFormatting>
  <conditionalFormatting sqref="C271">
    <cfRule type="cellIs" dxfId="849" priority="206" operator="lessThan">
      <formula>0</formula>
    </cfRule>
  </conditionalFormatting>
  <conditionalFormatting sqref="C226">
    <cfRule type="cellIs" dxfId="848" priority="205" operator="lessThan">
      <formula>0</formula>
    </cfRule>
  </conditionalFormatting>
  <conditionalFormatting sqref="C272">
    <cfRule type="cellIs" dxfId="847" priority="204" operator="lessThan">
      <formula>0</formula>
    </cfRule>
  </conditionalFormatting>
  <conditionalFormatting sqref="C279">
    <cfRule type="cellIs" dxfId="846" priority="203" operator="lessThan">
      <formula>0</formula>
    </cfRule>
  </conditionalFormatting>
  <conditionalFormatting sqref="C191">
    <cfRule type="cellIs" dxfId="845" priority="202" operator="lessThan">
      <formula>0</formula>
    </cfRule>
  </conditionalFormatting>
  <conditionalFormatting sqref="C315 C328 C341 C349:C350 C358:C359 C364 C368 C371 C374 C377 C380 C383 C297:C302">
    <cfRule type="cellIs" dxfId="844" priority="200" operator="lessThan">
      <formula>0</formula>
    </cfRule>
  </conditionalFormatting>
  <conditionalFormatting sqref="C385 C391 C393 C399 C401 C407 C409 C415 C417 C424">
    <cfRule type="cellIs" dxfId="843" priority="199" operator="lessThan">
      <formula>0</formula>
    </cfRule>
  </conditionalFormatting>
  <conditionalFormatting sqref="C367">
    <cfRule type="cellIs" dxfId="842" priority="201" operator="lessThan">
      <formula>0</formula>
    </cfRule>
  </conditionalFormatting>
  <conditionalFormatting sqref="C303">
    <cfRule type="cellIs" dxfId="841" priority="183" operator="lessThan">
      <formula>0</formula>
    </cfRule>
  </conditionalFormatting>
  <conditionalFormatting sqref="C355">
    <cfRule type="cellIs" dxfId="840" priority="180" operator="lessThan">
      <formula>0</formula>
    </cfRule>
  </conditionalFormatting>
  <conditionalFormatting sqref="C434:C437 C425:C429 C431">
    <cfRule type="cellIs" dxfId="839" priority="179" operator="lessThan">
      <formula>0</formula>
    </cfRule>
  </conditionalFormatting>
  <conditionalFormatting sqref="C566:C567">
    <cfRule type="cellIs" dxfId="838" priority="173" operator="lessThan">
      <formula>0</formula>
    </cfRule>
  </conditionalFormatting>
  <conditionalFormatting sqref="C555:C556 C580:C581 C574:C577 C571 C568 C565 C562 C559">
    <cfRule type="cellIs" dxfId="837" priority="177" operator="lessThan">
      <formula>0</formula>
    </cfRule>
  </conditionalFormatting>
  <conditionalFormatting sqref="C557:C558">
    <cfRule type="cellIs" dxfId="836" priority="176" operator="lessThan">
      <formula>0</formula>
    </cfRule>
  </conditionalFormatting>
  <conditionalFormatting sqref="C560:C561">
    <cfRule type="cellIs" dxfId="835" priority="175" operator="lessThan">
      <formula>0</formula>
    </cfRule>
  </conditionalFormatting>
  <conditionalFormatting sqref="C563:C564">
    <cfRule type="cellIs" dxfId="834" priority="174" operator="lessThan">
      <formula>0</formula>
    </cfRule>
  </conditionalFormatting>
  <conditionalFormatting sqref="C569:C570">
    <cfRule type="cellIs" dxfId="833" priority="172" operator="lessThan">
      <formula>0</formula>
    </cfRule>
  </conditionalFormatting>
  <conditionalFormatting sqref="C572:C573">
    <cfRule type="cellIs" dxfId="832" priority="171" operator="lessThan">
      <formula>0</formula>
    </cfRule>
  </conditionalFormatting>
  <conditionalFormatting sqref="C578:C579">
    <cfRule type="cellIs" dxfId="831" priority="170" operator="lessThan">
      <formula>0</formula>
    </cfRule>
  </conditionalFormatting>
  <conditionalFormatting sqref="C585:C586">
    <cfRule type="cellIs" dxfId="830" priority="169" operator="lessThan">
      <formula>0</formula>
    </cfRule>
  </conditionalFormatting>
  <conditionalFormatting sqref="C526:C554">
    <cfRule type="cellIs" dxfId="829" priority="168" operator="lessThan">
      <formula>0</formula>
    </cfRule>
  </conditionalFormatting>
  <conditionalFormatting sqref="C524:C525">
    <cfRule type="cellIs" dxfId="828" priority="167" operator="lessThan">
      <formula>0</formula>
    </cfRule>
  </conditionalFormatting>
  <conditionalFormatting sqref="C613">
    <cfRule type="cellIs" dxfId="827" priority="166" operator="lessThan">
      <formula>0</formula>
    </cfRule>
  </conditionalFormatting>
  <conditionalFormatting sqref="C637:C638 C632:C634 C624">
    <cfRule type="cellIs" dxfId="826" priority="165" operator="lessThan">
      <formula>0</formula>
    </cfRule>
  </conditionalFormatting>
  <conditionalFormatting sqref="C601:C602">
    <cfRule type="cellIs" dxfId="825" priority="164" operator="lessThan">
      <formula>0</formula>
    </cfRule>
  </conditionalFormatting>
  <conditionalFormatting sqref="C603">
    <cfRule type="cellIs" dxfId="824" priority="163" operator="lessThan">
      <formula>0</formula>
    </cfRule>
  </conditionalFormatting>
  <conditionalFormatting sqref="C605:C609">
    <cfRule type="cellIs" dxfId="823" priority="162" operator="lessThan">
      <formula>0</formula>
    </cfRule>
  </conditionalFormatting>
  <conditionalFormatting sqref="C611:C612">
    <cfRule type="cellIs" dxfId="822" priority="161" operator="lessThan">
      <formula>0</formula>
    </cfRule>
  </conditionalFormatting>
  <conditionalFormatting sqref="C625:C631">
    <cfRule type="cellIs" dxfId="821" priority="160" operator="lessThan">
      <formula>0</formula>
    </cfRule>
  </conditionalFormatting>
  <conditionalFormatting sqref="C635:C636">
    <cfRule type="cellIs" dxfId="820" priority="159" operator="lessThan">
      <formula>0</formula>
    </cfRule>
  </conditionalFormatting>
  <conditionalFormatting sqref="C642:C644">
    <cfRule type="cellIs" dxfId="819" priority="158" operator="lessThan">
      <formula>0</formula>
    </cfRule>
  </conditionalFormatting>
  <conditionalFormatting sqref="C645">
    <cfRule type="cellIs" dxfId="818" priority="157" operator="lessThan">
      <formula>0</formula>
    </cfRule>
  </conditionalFormatting>
  <conditionalFormatting sqref="C614:C623">
    <cfRule type="cellIs" dxfId="817" priority="156" operator="lessThan">
      <formula>0</formula>
    </cfRule>
  </conditionalFormatting>
  <conditionalFormatting sqref="C659">
    <cfRule type="cellIs" dxfId="816" priority="155" operator="lessThan">
      <formula>0</formula>
    </cfRule>
  </conditionalFormatting>
  <conditionalFormatting sqref="C660">
    <cfRule type="cellIs" dxfId="815" priority="154" operator="lessThan">
      <formula>0</formula>
    </cfRule>
  </conditionalFormatting>
  <conditionalFormatting sqref="C661">
    <cfRule type="cellIs" dxfId="814" priority="153" operator="lessThan">
      <formula>0</formula>
    </cfRule>
  </conditionalFormatting>
  <conditionalFormatting sqref="D192:AE210 D212:AE215">
    <cfRule type="cellIs" dxfId="813" priority="152" operator="lessThan">
      <formula>0</formula>
    </cfRule>
  </conditionalFormatting>
  <conditionalFormatting sqref="D291:AE291">
    <cfRule type="cellIs" dxfId="812" priority="151" operator="lessThan">
      <formula>0</formula>
    </cfRule>
  </conditionalFormatting>
  <conditionalFormatting sqref="D211:AE211">
    <cfRule type="cellIs" dxfId="811" priority="150" operator="lessThan">
      <formula>0</formula>
    </cfRule>
  </conditionalFormatting>
  <conditionalFormatting sqref="D287:AE287">
    <cfRule type="cellIs" dxfId="810" priority="149" operator="lessThan">
      <formula>0</formula>
    </cfRule>
  </conditionalFormatting>
  <conditionalFormatting sqref="D453:AE453">
    <cfRule type="cellIs" dxfId="809" priority="148" operator="lessThan">
      <formula>0</formula>
    </cfRule>
  </conditionalFormatting>
  <conditionalFormatting sqref="D453:AE453">
    <cfRule type="cellIs" dxfId="808" priority="146" operator="equal">
      <formula>0</formula>
    </cfRule>
    <cfRule type="cellIs" dxfId="807" priority="147" operator="equal">
      <formula>0</formula>
    </cfRule>
  </conditionalFormatting>
  <conditionalFormatting sqref="D597:AE597">
    <cfRule type="cellIs" dxfId="806" priority="145" operator="lessThan">
      <formula>0</formula>
    </cfRule>
  </conditionalFormatting>
  <conditionalFormatting sqref="D597:AE597">
    <cfRule type="cellIs" dxfId="805" priority="143" operator="equal">
      <formula>0</formula>
    </cfRule>
    <cfRule type="cellIs" dxfId="804" priority="144" operator="equal">
      <formula>0</formula>
    </cfRule>
  </conditionalFormatting>
  <conditionalFormatting sqref="D654:AE654">
    <cfRule type="cellIs" dxfId="803" priority="142" operator="lessThan">
      <formula>0</formula>
    </cfRule>
  </conditionalFormatting>
  <conditionalFormatting sqref="D654:AE654">
    <cfRule type="cellIs" dxfId="802" priority="140" operator="equal">
      <formula>0</formula>
    </cfRule>
    <cfRule type="cellIs" dxfId="801" priority="141" operator="equal">
      <formula>0</formula>
    </cfRule>
  </conditionalFormatting>
  <conditionalFormatting sqref="D187:AE187">
    <cfRule type="cellIs" dxfId="800" priority="139" operator="lessThan">
      <formula>0</formula>
    </cfRule>
  </conditionalFormatting>
  <conditionalFormatting sqref="D216:AE225 D227:AE270 D273:AE278 D280:AE285">
    <cfRule type="cellIs" dxfId="799" priority="138" operator="lessThan">
      <formula>0</formula>
    </cfRule>
  </conditionalFormatting>
  <conditionalFormatting sqref="D271:AE271">
    <cfRule type="cellIs" dxfId="798" priority="137" operator="lessThan">
      <formula>0</formula>
    </cfRule>
  </conditionalFormatting>
  <conditionalFormatting sqref="D226:AE226">
    <cfRule type="cellIs" dxfId="797" priority="136" operator="lessThan">
      <formula>0</formula>
    </cfRule>
  </conditionalFormatting>
  <conditionalFormatting sqref="D272:AE272">
    <cfRule type="cellIs" dxfId="796" priority="135" operator="lessThan">
      <formula>0</formula>
    </cfRule>
  </conditionalFormatting>
  <conditionalFormatting sqref="D279:AE279">
    <cfRule type="cellIs" dxfId="795" priority="134" operator="lessThan">
      <formula>0</formula>
    </cfRule>
  </conditionalFormatting>
  <conditionalFormatting sqref="D191:AE191">
    <cfRule type="cellIs" dxfId="794" priority="133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793" priority="131" operator="lessThan">
      <formula>0</formula>
    </cfRule>
  </conditionalFormatting>
  <conditionalFormatting sqref="D385:AE385 D391:AE391 D393:AE393 D399:AE399 D401:AE401 D407:AE407 D409:AE409 D415:AE415 D417:AE417 D424:AE424">
    <cfRule type="cellIs" dxfId="792" priority="130" operator="lessThan">
      <formula>0</formula>
    </cfRule>
  </conditionalFormatting>
  <conditionalFormatting sqref="D367:AE367">
    <cfRule type="cellIs" dxfId="791" priority="132" operator="lessThan">
      <formula>0</formula>
    </cfRule>
  </conditionalFormatting>
  <conditionalFormatting sqref="D303:AE303">
    <cfRule type="cellIs" dxfId="790" priority="114" operator="lessThan">
      <formula>0</formula>
    </cfRule>
  </conditionalFormatting>
  <conditionalFormatting sqref="D355:AE355">
    <cfRule type="cellIs" dxfId="789" priority="111" operator="lessThan">
      <formula>0</formula>
    </cfRule>
  </conditionalFormatting>
  <conditionalFormatting sqref="D434:AE437 D425:AE429 D431:AE431">
    <cfRule type="cellIs" dxfId="788" priority="110" operator="lessThan">
      <formula>0</formula>
    </cfRule>
  </conditionalFormatting>
  <conditionalFormatting sqref="D566:AE567">
    <cfRule type="cellIs" dxfId="787" priority="105" operator="lessThan">
      <formula>0</formula>
    </cfRule>
  </conditionalFormatting>
  <conditionalFormatting sqref="D555:AE556 D580:AE581 D574:AE577 D571:AE571 D568:AE568 D565:AE565 D562:AE562 D559:AE559">
    <cfRule type="cellIs" dxfId="786" priority="109" operator="lessThan">
      <formula>0</formula>
    </cfRule>
  </conditionalFormatting>
  <conditionalFormatting sqref="D557:AE558">
    <cfRule type="cellIs" dxfId="785" priority="108" operator="lessThan">
      <formula>0</formula>
    </cfRule>
  </conditionalFormatting>
  <conditionalFormatting sqref="D560:AE561">
    <cfRule type="cellIs" dxfId="784" priority="107" operator="lessThan">
      <formula>0</formula>
    </cfRule>
  </conditionalFormatting>
  <conditionalFormatting sqref="D563:AE564">
    <cfRule type="cellIs" dxfId="783" priority="106" operator="lessThan">
      <formula>0</formula>
    </cfRule>
  </conditionalFormatting>
  <conditionalFormatting sqref="D569:AE570">
    <cfRule type="cellIs" dxfId="782" priority="104" operator="lessThan">
      <formula>0</formula>
    </cfRule>
  </conditionalFormatting>
  <conditionalFormatting sqref="D572:AE573">
    <cfRule type="cellIs" dxfId="781" priority="103" operator="lessThan">
      <formula>0</formula>
    </cfRule>
  </conditionalFormatting>
  <conditionalFormatting sqref="D578:AE579">
    <cfRule type="cellIs" dxfId="780" priority="102" operator="lessThan">
      <formula>0</formula>
    </cfRule>
  </conditionalFormatting>
  <conditionalFormatting sqref="D585:AE586">
    <cfRule type="cellIs" dxfId="779" priority="101" operator="lessThan">
      <formula>0</formula>
    </cfRule>
  </conditionalFormatting>
  <conditionalFormatting sqref="D526:AE554">
    <cfRule type="cellIs" dxfId="778" priority="100" operator="lessThan">
      <formula>0</formula>
    </cfRule>
  </conditionalFormatting>
  <conditionalFormatting sqref="D524:AE525">
    <cfRule type="cellIs" dxfId="777" priority="99" operator="lessThan">
      <formula>0</formula>
    </cfRule>
  </conditionalFormatting>
  <conditionalFormatting sqref="D613:AE613">
    <cfRule type="cellIs" dxfId="776" priority="98" operator="lessThan">
      <formula>0</formula>
    </cfRule>
  </conditionalFormatting>
  <conditionalFormatting sqref="D637:AE638 D632:AE634 D624:AE624">
    <cfRule type="cellIs" dxfId="775" priority="97" operator="lessThan">
      <formula>0</formula>
    </cfRule>
  </conditionalFormatting>
  <conditionalFormatting sqref="D601:AE602">
    <cfRule type="cellIs" dxfId="774" priority="96" operator="lessThan">
      <formula>0</formula>
    </cfRule>
  </conditionalFormatting>
  <conditionalFormatting sqref="D603:AE603">
    <cfRule type="cellIs" dxfId="773" priority="95" operator="lessThan">
      <formula>0</formula>
    </cfRule>
  </conditionalFormatting>
  <conditionalFormatting sqref="D605:AE609">
    <cfRule type="cellIs" dxfId="772" priority="94" operator="lessThan">
      <formula>0</formula>
    </cfRule>
  </conditionalFormatting>
  <conditionalFormatting sqref="D611:AE612">
    <cfRule type="cellIs" dxfId="771" priority="93" operator="lessThan">
      <formula>0</formula>
    </cfRule>
  </conditionalFormatting>
  <conditionalFormatting sqref="D625:AE631">
    <cfRule type="cellIs" dxfId="770" priority="92" operator="lessThan">
      <formula>0</formula>
    </cfRule>
  </conditionalFormatting>
  <conditionalFormatting sqref="D635:AE636">
    <cfRule type="cellIs" dxfId="769" priority="91" operator="lessThan">
      <formula>0</formula>
    </cfRule>
  </conditionalFormatting>
  <conditionalFormatting sqref="D642:AE644">
    <cfRule type="cellIs" dxfId="768" priority="90" operator="lessThan">
      <formula>0</formula>
    </cfRule>
  </conditionalFormatting>
  <conditionalFormatting sqref="D645:AE645">
    <cfRule type="cellIs" dxfId="767" priority="89" operator="lessThan">
      <formula>0</formula>
    </cfRule>
  </conditionalFormatting>
  <conditionalFormatting sqref="D614:AE623">
    <cfRule type="cellIs" dxfId="766" priority="88" operator="lessThan">
      <formula>0</formula>
    </cfRule>
  </conditionalFormatting>
  <conditionalFormatting sqref="D659:AE659">
    <cfRule type="cellIs" dxfId="765" priority="87" operator="lessThan">
      <formula>0</formula>
    </cfRule>
  </conditionalFormatting>
  <conditionalFormatting sqref="D660:AE660">
    <cfRule type="cellIs" dxfId="764" priority="86" operator="lessThan">
      <formula>0</formula>
    </cfRule>
  </conditionalFormatting>
  <conditionalFormatting sqref="D661:AE661">
    <cfRule type="cellIs" dxfId="763" priority="85" operator="lessThan">
      <formula>0</formula>
    </cfRule>
  </conditionalFormatting>
  <conditionalFormatting sqref="C288:AE290">
    <cfRule type="cellIs" dxfId="762" priority="83" operator="lessThan">
      <formula>0</formula>
    </cfRule>
  </conditionalFormatting>
  <conditionalFormatting sqref="C304:C314">
    <cfRule type="cellIs" dxfId="761" priority="82" operator="lessThan">
      <formula>0</formula>
    </cfRule>
  </conditionalFormatting>
  <conditionalFormatting sqref="D304:AE314">
    <cfRule type="cellIs" dxfId="760" priority="81" operator="lessThan">
      <formula>0</formula>
    </cfRule>
  </conditionalFormatting>
  <conditionalFormatting sqref="C316:C327">
    <cfRule type="cellIs" dxfId="759" priority="80" operator="lessThan">
      <formula>0</formula>
    </cfRule>
  </conditionalFormatting>
  <conditionalFormatting sqref="D316:AE327">
    <cfRule type="cellIs" dxfId="758" priority="79" operator="lessThan">
      <formula>0</formula>
    </cfRule>
  </conditionalFormatting>
  <conditionalFormatting sqref="C329:C340">
    <cfRule type="cellIs" dxfId="757" priority="78" operator="lessThan">
      <formula>0</formula>
    </cfRule>
  </conditionalFormatting>
  <conditionalFormatting sqref="D329:AE340">
    <cfRule type="cellIs" dxfId="756" priority="77" operator="lessThan">
      <formula>0</formula>
    </cfRule>
  </conditionalFormatting>
  <conditionalFormatting sqref="C342:C348">
    <cfRule type="cellIs" dxfId="755" priority="76" operator="lessThan">
      <formula>0</formula>
    </cfRule>
  </conditionalFormatting>
  <conditionalFormatting sqref="D342:AE348">
    <cfRule type="cellIs" dxfId="754" priority="75" operator="lessThan">
      <formula>0</formula>
    </cfRule>
  </conditionalFormatting>
  <conditionalFormatting sqref="C351:C354">
    <cfRule type="cellIs" dxfId="753" priority="74" operator="lessThan">
      <formula>0</formula>
    </cfRule>
  </conditionalFormatting>
  <conditionalFormatting sqref="D351:AE354">
    <cfRule type="cellIs" dxfId="752" priority="73" operator="lessThan">
      <formula>0</formula>
    </cfRule>
  </conditionalFormatting>
  <conditionalFormatting sqref="C356:C357">
    <cfRule type="cellIs" dxfId="751" priority="36" operator="lessThan">
      <formula>0</formula>
    </cfRule>
  </conditionalFormatting>
  <conditionalFormatting sqref="D356:AE357">
    <cfRule type="cellIs" dxfId="750" priority="35" operator="lessThan">
      <formula>0</formula>
    </cfRule>
  </conditionalFormatting>
  <conditionalFormatting sqref="C360:C363">
    <cfRule type="cellIs" dxfId="749" priority="34" operator="lessThan">
      <formula>0</formula>
    </cfRule>
  </conditionalFormatting>
  <conditionalFormatting sqref="D360:AE363">
    <cfRule type="cellIs" dxfId="748" priority="33" operator="lessThan">
      <formula>0</formula>
    </cfRule>
  </conditionalFormatting>
  <conditionalFormatting sqref="C365:C366">
    <cfRule type="cellIs" dxfId="747" priority="32" operator="lessThan">
      <formula>0</formula>
    </cfRule>
  </conditionalFormatting>
  <conditionalFormatting sqref="D365:AE366">
    <cfRule type="cellIs" dxfId="746" priority="31" operator="lessThan">
      <formula>0</formula>
    </cfRule>
  </conditionalFormatting>
  <conditionalFormatting sqref="C369:C370">
    <cfRule type="cellIs" dxfId="745" priority="30" operator="lessThan">
      <formula>0</formula>
    </cfRule>
  </conditionalFormatting>
  <conditionalFormatting sqref="D369:AE370">
    <cfRule type="cellIs" dxfId="744" priority="29" operator="lessThan">
      <formula>0</formula>
    </cfRule>
  </conditionalFormatting>
  <conditionalFormatting sqref="C372:C373">
    <cfRule type="cellIs" dxfId="743" priority="28" operator="lessThan">
      <formula>0</formula>
    </cfRule>
  </conditionalFormatting>
  <conditionalFormatting sqref="D372:AE373">
    <cfRule type="cellIs" dxfId="742" priority="27" operator="lessThan">
      <formula>0</formula>
    </cfRule>
  </conditionalFormatting>
  <conditionalFormatting sqref="C375:C376">
    <cfRule type="cellIs" dxfId="741" priority="26" operator="lessThan">
      <formula>0</formula>
    </cfRule>
  </conditionalFormatting>
  <conditionalFormatting sqref="D375:AE376">
    <cfRule type="cellIs" dxfId="740" priority="25" operator="lessThan">
      <formula>0</formula>
    </cfRule>
  </conditionalFormatting>
  <conditionalFormatting sqref="C378:C379">
    <cfRule type="cellIs" dxfId="739" priority="24" operator="lessThan">
      <formula>0</formula>
    </cfRule>
  </conditionalFormatting>
  <conditionalFormatting sqref="D378:AE379">
    <cfRule type="cellIs" dxfId="738" priority="23" operator="lessThan">
      <formula>0</formula>
    </cfRule>
  </conditionalFormatting>
  <conditionalFormatting sqref="C381:C382">
    <cfRule type="cellIs" dxfId="737" priority="22" operator="lessThan">
      <formula>0</formula>
    </cfRule>
  </conditionalFormatting>
  <conditionalFormatting sqref="D381:AE382">
    <cfRule type="cellIs" dxfId="736" priority="21" operator="lessThan">
      <formula>0</formula>
    </cfRule>
  </conditionalFormatting>
  <conditionalFormatting sqref="C384">
    <cfRule type="cellIs" dxfId="735" priority="20" operator="lessThan">
      <formula>0</formula>
    </cfRule>
  </conditionalFormatting>
  <conditionalFormatting sqref="D384:AE384">
    <cfRule type="cellIs" dxfId="734" priority="19" operator="lessThan">
      <formula>0</formula>
    </cfRule>
  </conditionalFormatting>
  <conditionalFormatting sqref="C386:C390">
    <cfRule type="cellIs" dxfId="733" priority="18" operator="lessThan">
      <formula>0</formula>
    </cfRule>
  </conditionalFormatting>
  <conditionalFormatting sqref="D386:AE390">
    <cfRule type="cellIs" dxfId="732" priority="17" operator="lessThan">
      <formula>0</formula>
    </cfRule>
  </conditionalFormatting>
  <conditionalFormatting sqref="C392">
    <cfRule type="cellIs" dxfId="731" priority="16" operator="lessThan">
      <formula>0</formula>
    </cfRule>
  </conditionalFormatting>
  <conditionalFormatting sqref="D392:AE392">
    <cfRule type="cellIs" dxfId="730" priority="15" operator="lessThan">
      <formula>0</formula>
    </cfRule>
  </conditionalFormatting>
  <conditionalFormatting sqref="C394:C398">
    <cfRule type="cellIs" dxfId="729" priority="14" operator="lessThan">
      <formula>0</formula>
    </cfRule>
  </conditionalFormatting>
  <conditionalFormatting sqref="D394:AE398">
    <cfRule type="cellIs" dxfId="728" priority="13" operator="lessThan">
      <formula>0</formula>
    </cfRule>
  </conditionalFormatting>
  <conditionalFormatting sqref="C400">
    <cfRule type="cellIs" dxfId="727" priority="12" operator="lessThan">
      <formula>0</formula>
    </cfRule>
  </conditionalFormatting>
  <conditionalFormatting sqref="D400:AE400">
    <cfRule type="cellIs" dxfId="726" priority="11" operator="lessThan">
      <formula>0</formula>
    </cfRule>
  </conditionalFormatting>
  <conditionalFormatting sqref="C402:C406">
    <cfRule type="cellIs" dxfId="725" priority="10" operator="lessThan">
      <formula>0</formula>
    </cfRule>
  </conditionalFormatting>
  <conditionalFormatting sqref="D402:AE406">
    <cfRule type="cellIs" dxfId="724" priority="9" operator="lessThan">
      <formula>0</formula>
    </cfRule>
  </conditionalFormatting>
  <conditionalFormatting sqref="C408">
    <cfRule type="cellIs" dxfId="723" priority="8" operator="lessThan">
      <formula>0</formula>
    </cfRule>
  </conditionalFormatting>
  <conditionalFormatting sqref="D408:AE408">
    <cfRule type="cellIs" dxfId="722" priority="7" operator="lessThan">
      <formula>0</formula>
    </cfRule>
  </conditionalFormatting>
  <conditionalFormatting sqref="C410:C414">
    <cfRule type="cellIs" dxfId="721" priority="6" operator="lessThan">
      <formula>0</formula>
    </cfRule>
  </conditionalFormatting>
  <conditionalFormatting sqref="D410:AE414">
    <cfRule type="cellIs" dxfId="720" priority="5" operator="lessThan">
      <formula>0</formula>
    </cfRule>
  </conditionalFormatting>
  <conditionalFormatting sqref="C416">
    <cfRule type="cellIs" dxfId="719" priority="4" operator="lessThan">
      <formula>0</formula>
    </cfRule>
  </conditionalFormatting>
  <conditionalFormatting sqref="D416:AE416">
    <cfRule type="cellIs" dxfId="718" priority="3" operator="lessThan">
      <formula>0</formula>
    </cfRule>
  </conditionalFormatting>
  <conditionalFormatting sqref="C418:C423">
    <cfRule type="cellIs" dxfId="717" priority="2" operator="lessThan">
      <formula>0</formula>
    </cfRule>
  </conditionalFormatting>
  <conditionalFormatting sqref="D418:AE423">
    <cfRule type="cellIs" dxfId="716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-175.66590774047799</v>
      </c>
      <c r="D4" s="28">
        <f t="shared" si="0"/>
        <v>-176.77235563054006</v>
      </c>
      <c r="E4" s="28">
        <f t="shared" si="0"/>
        <v>-178.36303757437778</v>
      </c>
      <c r="F4" s="28">
        <f t="shared" si="0"/>
        <v>-179.8618926485243</v>
      </c>
      <c r="G4" s="28">
        <f t="shared" si="0"/>
        <v>-182.68215430492984</v>
      </c>
      <c r="H4" s="28">
        <f t="shared" si="0"/>
        <v>-184.08040407904804</v>
      </c>
      <c r="I4" s="28">
        <f t="shared" si="0"/>
        <v>-184.95665475412915</v>
      </c>
      <c r="J4" s="28">
        <f t="shared" si="0"/>
        <v>-185.60044177257217</v>
      </c>
      <c r="K4" s="28">
        <f t="shared" si="0"/>
        <v>-186.10163758300746</v>
      </c>
      <c r="L4" s="28">
        <f t="shared" si="0"/>
        <v>-186.82998786734854</v>
      </c>
      <c r="M4" s="28">
        <f t="shared" si="0"/>
        <v>-187.14101097260058</v>
      </c>
      <c r="N4" s="28">
        <f t="shared" si="0"/>
        <v>-187.76091047680717</v>
      </c>
      <c r="O4" s="28">
        <f t="shared" si="0"/>
        <v>-188.13207236805957</v>
      </c>
      <c r="P4" s="28">
        <f t="shared" si="0"/>
        <v>-188.51414050308097</v>
      </c>
      <c r="Q4" s="28">
        <f t="shared" si="0"/>
        <v>-189.3568989738653</v>
      </c>
      <c r="R4" s="28">
        <f t="shared" si="0"/>
        <v>-189.81170970049246</v>
      </c>
      <c r="S4" s="28">
        <f t="shared" si="0"/>
        <v>-190.1784293890085</v>
      </c>
      <c r="T4" s="28">
        <f t="shared" si="0"/>
        <v>-190.17842938900853</v>
      </c>
      <c r="U4" s="28">
        <f t="shared" si="0"/>
        <v>-190.46703152456615</v>
      </c>
      <c r="V4" s="28">
        <f t="shared" si="0"/>
        <v>-190.46703152456612</v>
      </c>
      <c r="W4" s="28">
        <f t="shared" si="0"/>
        <v>-190.46703152456612</v>
      </c>
      <c r="X4" s="28">
        <f t="shared" si="0"/>
        <v>-190.46703152456612</v>
      </c>
      <c r="Y4" s="28">
        <f t="shared" si="0"/>
        <v>-190.4670315245661</v>
      </c>
      <c r="Z4" s="28">
        <f t="shared" si="0"/>
        <v>-190.4670315245661</v>
      </c>
      <c r="AA4" s="28">
        <f t="shared" si="0"/>
        <v>-190.4670315245661</v>
      </c>
      <c r="AB4" s="28">
        <f t="shared" si="0"/>
        <v>-190.46703152456612</v>
      </c>
      <c r="AC4" s="28">
        <f t="shared" si="0"/>
        <v>-190.4670315245661</v>
      </c>
      <c r="AD4" s="28">
        <f t="shared" si="0"/>
        <v>-190.46703152456612</v>
      </c>
      <c r="AE4" s="28">
        <f t="shared" si="0"/>
        <v>-190.4670315245661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-175.66590774047799</v>
      </c>
      <c r="D297" s="28">
        <f t="shared" si="69"/>
        <v>-176.77235563054006</v>
      </c>
      <c r="E297" s="28">
        <f t="shared" si="69"/>
        <v>-178.36303757437778</v>
      </c>
      <c r="F297" s="28">
        <f t="shared" si="69"/>
        <v>-179.8618926485243</v>
      </c>
      <c r="G297" s="28">
        <f t="shared" si="69"/>
        <v>-182.68215430492984</v>
      </c>
      <c r="H297" s="28">
        <f t="shared" si="69"/>
        <v>-184.08040407904804</v>
      </c>
      <c r="I297" s="28">
        <f t="shared" si="69"/>
        <v>-184.95665475412915</v>
      </c>
      <c r="J297" s="28">
        <f t="shared" si="69"/>
        <v>-185.60044177257217</v>
      </c>
      <c r="K297" s="28">
        <f t="shared" si="69"/>
        <v>-186.10163758300746</v>
      </c>
      <c r="L297" s="28">
        <f t="shared" si="69"/>
        <v>-186.82998786734854</v>
      </c>
      <c r="M297" s="28">
        <f t="shared" si="69"/>
        <v>-187.14101097260058</v>
      </c>
      <c r="N297" s="28">
        <f t="shared" si="69"/>
        <v>-187.76091047680717</v>
      </c>
      <c r="O297" s="28">
        <f t="shared" si="69"/>
        <v>-188.13207236805957</v>
      </c>
      <c r="P297" s="28">
        <f t="shared" si="69"/>
        <v>-188.51414050308097</v>
      </c>
      <c r="Q297" s="28">
        <f t="shared" si="69"/>
        <v>-189.3568989738653</v>
      </c>
      <c r="R297" s="28">
        <f t="shared" si="69"/>
        <v>-189.81170970049246</v>
      </c>
      <c r="S297" s="28">
        <f t="shared" si="69"/>
        <v>-190.1784293890085</v>
      </c>
      <c r="T297" s="28">
        <f t="shared" si="69"/>
        <v>-190.17842938900853</v>
      </c>
      <c r="U297" s="28">
        <f t="shared" si="69"/>
        <v>-190.46703152456615</v>
      </c>
      <c r="V297" s="28">
        <f t="shared" si="69"/>
        <v>-190.46703152456612</v>
      </c>
      <c r="W297" s="28">
        <f t="shared" si="69"/>
        <v>-190.46703152456612</v>
      </c>
      <c r="X297" s="28">
        <f t="shared" si="69"/>
        <v>-190.46703152456612</v>
      </c>
      <c r="Y297" s="28">
        <f t="shared" si="69"/>
        <v>-190.4670315245661</v>
      </c>
      <c r="Z297" s="28">
        <f t="shared" si="69"/>
        <v>-190.4670315245661</v>
      </c>
      <c r="AA297" s="28">
        <f t="shared" si="69"/>
        <v>-190.4670315245661</v>
      </c>
      <c r="AB297" s="28">
        <f t="shared" si="69"/>
        <v>-190.46703152456612</v>
      </c>
      <c r="AC297" s="28">
        <f t="shared" si="69"/>
        <v>-190.4670315245661</v>
      </c>
      <c r="AD297" s="28">
        <f t="shared" si="69"/>
        <v>-190.46703152456612</v>
      </c>
      <c r="AE297" s="28">
        <f t="shared" si="69"/>
        <v>-190.4670315245661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-175.66590774047799</v>
      </c>
      <c r="D298" s="21">
        <f t="shared" si="70"/>
        <v>-176.77235563054006</v>
      </c>
      <c r="E298" s="21">
        <f t="shared" si="70"/>
        <v>-178.36303757437778</v>
      </c>
      <c r="F298" s="21">
        <f t="shared" si="70"/>
        <v>-179.8618926485243</v>
      </c>
      <c r="G298" s="21">
        <f t="shared" si="70"/>
        <v>-182.68215430492984</v>
      </c>
      <c r="H298" s="21">
        <f t="shared" si="70"/>
        <v>-184.08040407904804</v>
      </c>
      <c r="I298" s="21">
        <f t="shared" si="70"/>
        <v>-184.95665475412915</v>
      </c>
      <c r="J298" s="21">
        <f t="shared" si="70"/>
        <v>-185.60044177257217</v>
      </c>
      <c r="K298" s="21">
        <f t="shared" si="70"/>
        <v>-186.10163758300746</v>
      </c>
      <c r="L298" s="21">
        <f t="shared" si="70"/>
        <v>-186.82998786734854</v>
      </c>
      <c r="M298" s="21">
        <f t="shared" si="70"/>
        <v>-187.14101097260058</v>
      </c>
      <c r="N298" s="21">
        <f t="shared" si="70"/>
        <v>-187.76091047680717</v>
      </c>
      <c r="O298" s="21">
        <f t="shared" si="70"/>
        <v>-188.13207236805957</v>
      </c>
      <c r="P298" s="21">
        <f t="shared" si="70"/>
        <v>-188.51414050308097</v>
      </c>
      <c r="Q298" s="21">
        <f t="shared" si="70"/>
        <v>-189.3568989738653</v>
      </c>
      <c r="R298" s="21">
        <f t="shared" si="70"/>
        <v>-189.81170970049246</v>
      </c>
      <c r="S298" s="21">
        <f t="shared" si="70"/>
        <v>-190.1784293890085</v>
      </c>
      <c r="T298" s="21">
        <f t="shared" si="70"/>
        <v>-190.17842938900853</v>
      </c>
      <c r="U298" s="21">
        <f t="shared" si="70"/>
        <v>-190.46703152456615</v>
      </c>
      <c r="V298" s="21">
        <f t="shared" si="70"/>
        <v>-190.46703152456612</v>
      </c>
      <c r="W298" s="21">
        <f t="shared" si="70"/>
        <v>-190.46703152456612</v>
      </c>
      <c r="X298" s="21">
        <f t="shared" si="70"/>
        <v>-190.46703152456612</v>
      </c>
      <c r="Y298" s="21">
        <f t="shared" si="70"/>
        <v>-190.4670315245661</v>
      </c>
      <c r="Z298" s="21">
        <f t="shared" si="70"/>
        <v>-190.4670315245661</v>
      </c>
      <c r="AA298" s="21">
        <f t="shared" si="70"/>
        <v>-190.4670315245661</v>
      </c>
      <c r="AB298" s="21">
        <f t="shared" si="70"/>
        <v>-190.46703152456612</v>
      </c>
      <c r="AC298" s="21">
        <f t="shared" si="70"/>
        <v>-190.4670315245661</v>
      </c>
      <c r="AD298" s="21">
        <f t="shared" si="70"/>
        <v>-190.46703152456612</v>
      </c>
      <c r="AE298" s="21">
        <f t="shared" si="70"/>
        <v>-190.4670315245661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-148.95532969409078</v>
      </c>
      <c r="D299" s="21">
        <f t="shared" si="71"/>
        <v>-150.05152594216071</v>
      </c>
      <c r="E299" s="21">
        <f t="shared" si="71"/>
        <v>-151.40573283152307</v>
      </c>
      <c r="F299" s="21">
        <f t="shared" si="71"/>
        <v>-152.34689585949272</v>
      </c>
      <c r="G299" s="21">
        <f t="shared" si="71"/>
        <v>-153.19142122278532</v>
      </c>
      <c r="H299" s="21">
        <f t="shared" si="71"/>
        <v>-154.45955104132426</v>
      </c>
      <c r="I299" s="21">
        <f t="shared" si="71"/>
        <v>-155.2511164148917</v>
      </c>
      <c r="J299" s="21">
        <f t="shared" si="71"/>
        <v>-155.59421187925483</v>
      </c>
      <c r="K299" s="21">
        <f t="shared" si="71"/>
        <v>-156.10003547770205</v>
      </c>
      <c r="L299" s="21">
        <f t="shared" si="71"/>
        <v>-156.60829375921566</v>
      </c>
      <c r="M299" s="21">
        <f t="shared" si="71"/>
        <v>-157.30199605110408</v>
      </c>
      <c r="N299" s="21">
        <f t="shared" si="71"/>
        <v>-155.24679965719849</v>
      </c>
      <c r="O299" s="21">
        <f t="shared" si="71"/>
        <v>-155.63511484113732</v>
      </c>
      <c r="P299" s="21">
        <f t="shared" si="71"/>
        <v>-178.77052353449113</v>
      </c>
      <c r="Q299" s="21">
        <f t="shared" si="71"/>
        <v>-179.25102107514795</v>
      </c>
      <c r="R299" s="21">
        <f t="shared" si="71"/>
        <v>-182.11040912377678</v>
      </c>
      <c r="S299" s="21">
        <f t="shared" si="71"/>
        <v>-182.70037330285083</v>
      </c>
      <c r="T299" s="21">
        <f t="shared" si="71"/>
        <v>-182.66953207862429</v>
      </c>
      <c r="U299" s="21">
        <f t="shared" si="71"/>
        <v>-182.71052430335379</v>
      </c>
      <c r="V299" s="21">
        <f t="shared" si="71"/>
        <v>-182.81999505351527</v>
      </c>
      <c r="W299" s="21">
        <f t="shared" si="71"/>
        <v>-182.99283414043509</v>
      </c>
      <c r="X299" s="21">
        <f t="shared" si="71"/>
        <v>-183.00308578242721</v>
      </c>
      <c r="Y299" s="21">
        <f t="shared" si="71"/>
        <v>-183.23956083690257</v>
      </c>
      <c r="Z299" s="21">
        <f t="shared" si="71"/>
        <v>-183.79725288307944</v>
      </c>
      <c r="AA299" s="21">
        <f t="shared" si="71"/>
        <v>-185.77298917619234</v>
      </c>
      <c r="AB299" s="21">
        <f t="shared" si="71"/>
        <v>-186.02886135661706</v>
      </c>
      <c r="AC299" s="21">
        <f>+AC300+AC349+AC364</f>
        <v>-186.27791235848426</v>
      </c>
      <c r="AD299" s="21">
        <f t="shared" si="71"/>
        <v>-186.72065929991484</v>
      </c>
      <c r="AE299" s="21">
        <f t="shared" si="71"/>
        <v>-186.83399578630625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-148.95532969409078</v>
      </c>
      <c r="D300" s="21">
        <f t="shared" si="72"/>
        <v>-150.05152594216071</v>
      </c>
      <c r="E300" s="21">
        <f t="shared" si="72"/>
        <v>-151.40573283152307</v>
      </c>
      <c r="F300" s="21">
        <f t="shared" si="72"/>
        <v>-152.34689585949272</v>
      </c>
      <c r="G300" s="21">
        <f t="shared" si="72"/>
        <v>-153.19142122278532</v>
      </c>
      <c r="H300" s="21">
        <f t="shared" si="72"/>
        <v>-154.45955104132426</v>
      </c>
      <c r="I300" s="21">
        <f t="shared" si="72"/>
        <v>-155.2511164148917</v>
      </c>
      <c r="J300" s="21">
        <f t="shared" si="72"/>
        <v>-155.59421187925483</v>
      </c>
      <c r="K300" s="21">
        <f t="shared" si="72"/>
        <v>-156.10003547770205</v>
      </c>
      <c r="L300" s="21">
        <f t="shared" si="72"/>
        <v>-156.60829375921566</v>
      </c>
      <c r="M300" s="21">
        <f t="shared" si="72"/>
        <v>-157.30199605110408</v>
      </c>
      <c r="N300" s="21">
        <f t="shared" si="72"/>
        <v>-155.24679965719849</v>
      </c>
      <c r="O300" s="21">
        <f t="shared" si="72"/>
        <v>-155.63511484113732</v>
      </c>
      <c r="P300" s="21">
        <f t="shared" si="72"/>
        <v>-178.77052353449113</v>
      </c>
      <c r="Q300" s="21">
        <f t="shared" si="72"/>
        <v>-179.25102107514795</v>
      </c>
      <c r="R300" s="21">
        <f t="shared" si="72"/>
        <v>-182.11040912377678</v>
      </c>
      <c r="S300" s="21">
        <f t="shared" si="72"/>
        <v>-182.70037330285083</v>
      </c>
      <c r="T300" s="21">
        <f t="shared" si="72"/>
        <v>-182.66953207862429</v>
      </c>
      <c r="U300" s="21">
        <f t="shared" si="72"/>
        <v>-182.71052430335379</v>
      </c>
      <c r="V300" s="21">
        <f t="shared" si="72"/>
        <v>-182.81999505351527</v>
      </c>
      <c r="W300" s="21">
        <f t="shared" si="72"/>
        <v>-182.99283414043509</v>
      </c>
      <c r="X300" s="21">
        <f t="shared" si="72"/>
        <v>-183.00308578242721</v>
      </c>
      <c r="Y300" s="21">
        <f t="shared" si="72"/>
        <v>-183.23956083690257</v>
      </c>
      <c r="Z300" s="21">
        <f t="shared" si="72"/>
        <v>-183.79725288307944</v>
      </c>
      <c r="AA300" s="21">
        <f t="shared" si="72"/>
        <v>-185.77298917619234</v>
      </c>
      <c r="AB300" s="21">
        <f t="shared" si="72"/>
        <v>-186.02886135661706</v>
      </c>
      <c r="AC300" s="21">
        <f t="shared" si="72"/>
        <v>-186.27791235848426</v>
      </c>
      <c r="AD300" s="21">
        <f t="shared" si="72"/>
        <v>-186.72065929991484</v>
      </c>
      <c r="AE300" s="21">
        <f t="shared" si="72"/>
        <v>-186.83399578630625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-23.464120776397053</v>
      </c>
      <c r="D301" s="21">
        <f t="shared" si="73"/>
        <v>-24.560317024466997</v>
      </c>
      <c r="E301" s="21">
        <f t="shared" si="73"/>
        <v>-25.914523913829363</v>
      </c>
      <c r="F301" s="21">
        <f t="shared" si="73"/>
        <v>-26.855686941799007</v>
      </c>
      <c r="G301" s="21">
        <f t="shared" si="73"/>
        <v>-27.700212305091604</v>
      </c>
      <c r="H301" s="21">
        <f t="shared" si="73"/>
        <v>-28.842589898785125</v>
      </c>
      <c r="I301" s="21">
        <f t="shared" si="73"/>
        <v>-29.469789571999019</v>
      </c>
      <c r="J301" s="21">
        <f t="shared" si="73"/>
        <v>-29.67082964901148</v>
      </c>
      <c r="K301" s="21">
        <f t="shared" si="73"/>
        <v>-30.058688973055325</v>
      </c>
      <c r="L301" s="21">
        <f t="shared" si="73"/>
        <v>-30.487320492668605</v>
      </c>
      <c r="M301" s="21">
        <f t="shared" si="73"/>
        <v>-30.666898458175897</v>
      </c>
      <c r="N301" s="21">
        <f t="shared" si="73"/>
        <v>-30.717790999007924</v>
      </c>
      <c r="O301" s="21">
        <f t="shared" si="73"/>
        <v>-30.791047176354137</v>
      </c>
      <c r="P301" s="21">
        <f t="shared" si="73"/>
        <v>-30.791047176354137</v>
      </c>
      <c r="Q301" s="21">
        <f t="shared" si="73"/>
        <v>-30.791047176354137</v>
      </c>
      <c r="R301" s="21">
        <f t="shared" si="73"/>
        <v>-30.791047176354137</v>
      </c>
      <c r="S301" s="21">
        <f t="shared" si="73"/>
        <v>-30.791047176354137</v>
      </c>
      <c r="T301" s="21">
        <f t="shared" si="73"/>
        <v>-30.791047176354137</v>
      </c>
      <c r="U301" s="21">
        <f t="shared" si="73"/>
        <v>-30.791047176354137</v>
      </c>
      <c r="V301" s="21">
        <f t="shared" si="73"/>
        <v>-30.791047176354137</v>
      </c>
      <c r="W301" s="21">
        <f t="shared" si="73"/>
        <v>-30.791047176354137</v>
      </c>
      <c r="X301" s="21">
        <f t="shared" si="73"/>
        <v>-30.791047176354137</v>
      </c>
      <c r="Y301" s="21">
        <f t="shared" si="73"/>
        <v>-30.791047176354137</v>
      </c>
      <c r="Z301" s="21">
        <f t="shared" si="73"/>
        <v>-30.791047176354137</v>
      </c>
      <c r="AA301" s="21">
        <f t="shared" si="73"/>
        <v>-30.791047176354137</v>
      </c>
      <c r="AB301" s="21">
        <f t="shared" si="73"/>
        <v>-30.791047176354137</v>
      </c>
      <c r="AC301" s="21">
        <f t="shared" si="73"/>
        <v>-30.791047176354137</v>
      </c>
      <c r="AD301" s="21">
        <f t="shared" si="73"/>
        <v>-30.791047176354137</v>
      </c>
      <c r="AE301" s="21">
        <f t="shared" si="73"/>
        <v>-30.791047176354137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-21.063127025749662</v>
      </c>
      <c r="D302" s="21">
        <f t="shared" si="74"/>
        <v>-21.063127025749662</v>
      </c>
      <c r="E302" s="21">
        <f t="shared" si="74"/>
        <v>-21.063127025749662</v>
      </c>
      <c r="F302" s="21">
        <f t="shared" si="74"/>
        <v>-21.063127025749662</v>
      </c>
      <c r="G302" s="21">
        <f t="shared" si="74"/>
        <v>-21.063127025749662</v>
      </c>
      <c r="H302" s="21">
        <f t="shared" si="74"/>
        <v>-21.063127025749662</v>
      </c>
      <c r="I302" s="21">
        <f t="shared" si="74"/>
        <v>-21.063127025749662</v>
      </c>
      <c r="J302" s="21">
        <f t="shared" si="74"/>
        <v>-21.063127025749662</v>
      </c>
      <c r="K302" s="21">
        <f t="shared" si="74"/>
        <v>-21.063127025749662</v>
      </c>
      <c r="L302" s="21">
        <f t="shared" si="74"/>
        <v>-21.063127025749662</v>
      </c>
      <c r="M302" s="21">
        <f t="shared" si="74"/>
        <v>-21.063127025749662</v>
      </c>
      <c r="N302" s="21">
        <f t="shared" si="74"/>
        <v>-21.063127025749662</v>
      </c>
      <c r="O302" s="21">
        <f t="shared" si="74"/>
        <v>-21.063127025749662</v>
      </c>
      <c r="P302" s="21">
        <f t="shared" si="74"/>
        <v>-21.063127025749662</v>
      </c>
      <c r="Q302" s="21">
        <f t="shared" si="74"/>
        <v>-21.063127025749662</v>
      </c>
      <c r="R302" s="21">
        <f t="shared" si="74"/>
        <v>-21.063127025749662</v>
      </c>
      <c r="S302" s="21">
        <f t="shared" si="74"/>
        <v>-21.063127025749662</v>
      </c>
      <c r="T302" s="21">
        <f t="shared" si="74"/>
        <v>-21.063127025749662</v>
      </c>
      <c r="U302" s="21">
        <f t="shared" si="74"/>
        <v>-21.063127025749662</v>
      </c>
      <c r="V302" s="21">
        <f t="shared" si="74"/>
        <v>-21.063127025749662</v>
      </c>
      <c r="W302" s="21">
        <f t="shared" si="74"/>
        <v>-21.063127025749662</v>
      </c>
      <c r="X302" s="21">
        <f t="shared" si="74"/>
        <v>-21.063127025749662</v>
      </c>
      <c r="Y302" s="21">
        <f t="shared" si="74"/>
        <v>-21.063127025749662</v>
      </c>
      <c r="Z302" s="21">
        <f t="shared" si="74"/>
        <v>-21.063127025749662</v>
      </c>
      <c r="AA302" s="21">
        <f t="shared" si="74"/>
        <v>-21.063127025749662</v>
      </c>
      <c r="AB302" s="21">
        <f t="shared" si="74"/>
        <v>-21.063127025749662</v>
      </c>
      <c r="AC302" s="21">
        <f t="shared" si="74"/>
        <v>-21.063127025749662</v>
      </c>
      <c r="AD302" s="21">
        <f t="shared" si="74"/>
        <v>-21.063127025749662</v>
      </c>
      <c r="AE302" s="21">
        <f t="shared" si="74"/>
        <v>-21.063127025749662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-21.063127025749662</v>
      </c>
      <c r="D313" s="35">
        <v>-21.063127025749662</v>
      </c>
      <c r="E313" s="35">
        <v>-21.063127025749662</v>
      </c>
      <c r="F313" s="35">
        <v>-21.063127025749662</v>
      </c>
      <c r="G313" s="35">
        <v>-21.063127025749662</v>
      </c>
      <c r="H313" s="35">
        <v>-21.063127025749662</v>
      </c>
      <c r="I313" s="35">
        <v>-21.063127025749662</v>
      </c>
      <c r="J313" s="35">
        <v>-21.063127025749662</v>
      </c>
      <c r="K313" s="35">
        <v>-21.063127025749662</v>
      </c>
      <c r="L313" s="35">
        <v>-21.063127025749662</v>
      </c>
      <c r="M313" s="35">
        <v>-21.063127025749662</v>
      </c>
      <c r="N313" s="35">
        <v>-21.063127025749662</v>
      </c>
      <c r="O313" s="35">
        <v>-21.063127025749662</v>
      </c>
      <c r="P313" s="35">
        <v>-21.063127025749662</v>
      </c>
      <c r="Q313" s="35">
        <v>-21.063127025749662</v>
      </c>
      <c r="R313" s="35">
        <v>-21.063127025749662</v>
      </c>
      <c r="S313" s="35">
        <v>-21.063127025749662</v>
      </c>
      <c r="T313" s="35">
        <v>-21.063127025749662</v>
      </c>
      <c r="U313" s="35">
        <v>-21.063127025749662</v>
      </c>
      <c r="V313" s="35">
        <v>-21.063127025749662</v>
      </c>
      <c r="W313" s="35">
        <v>-21.063127025749662</v>
      </c>
      <c r="X313" s="35">
        <v>-21.063127025749662</v>
      </c>
      <c r="Y313" s="35">
        <v>-21.063127025749662</v>
      </c>
      <c r="Z313" s="35">
        <v>-21.063127025749662</v>
      </c>
      <c r="AA313" s="35">
        <v>-21.063127025749662</v>
      </c>
      <c r="AB313" s="35">
        <v>-21.063127025749662</v>
      </c>
      <c r="AC313" s="35">
        <v>-21.063127025749662</v>
      </c>
      <c r="AD313" s="35">
        <v>-21.063127025749662</v>
      </c>
      <c r="AE313" s="35">
        <v>-21.063127025749662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-2.4009937506473906</v>
      </c>
      <c r="D315" s="21">
        <f t="shared" si="75"/>
        <v>-3.4971899987173356</v>
      </c>
      <c r="E315" s="21">
        <f t="shared" si="75"/>
        <v>-4.8513968880797025</v>
      </c>
      <c r="F315" s="21">
        <f t="shared" si="75"/>
        <v>-5.7925599160493437</v>
      </c>
      <c r="G315" s="21">
        <f t="shared" si="75"/>
        <v>-6.6370852793419424</v>
      </c>
      <c r="H315" s="21">
        <f t="shared" si="75"/>
        <v>-7.779462873035464</v>
      </c>
      <c r="I315" s="21">
        <f t="shared" si="75"/>
        <v>-8.4066625462493576</v>
      </c>
      <c r="J315" s="21">
        <f t="shared" si="75"/>
        <v>-8.607702623261817</v>
      </c>
      <c r="K315" s="21">
        <f t="shared" si="75"/>
        <v>-8.9955619473056654</v>
      </c>
      <c r="L315" s="21">
        <f t="shared" si="75"/>
        <v>-9.4241934669189433</v>
      </c>
      <c r="M315" s="21">
        <f t="shared" si="75"/>
        <v>-9.6037714324262353</v>
      </c>
      <c r="N315" s="21">
        <f t="shared" si="75"/>
        <v>-9.6546639732582626</v>
      </c>
      <c r="O315" s="21">
        <f t="shared" si="75"/>
        <v>-9.7279201506044757</v>
      </c>
      <c r="P315" s="21">
        <f t="shared" si="75"/>
        <v>-9.7279201506044757</v>
      </c>
      <c r="Q315" s="21">
        <f t="shared" si="75"/>
        <v>-9.7279201506044757</v>
      </c>
      <c r="R315" s="21">
        <f t="shared" si="75"/>
        <v>-9.7279201506044757</v>
      </c>
      <c r="S315" s="21">
        <f t="shared" si="75"/>
        <v>-9.7279201506044757</v>
      </c>
      <c r="T315" s="21">
        <f t="shared" si="75"/>
        <v>-9.7279201506044757</v>
      </c>
      <c r="U315" s="21">
        <f t="shared" si="75"/>
        <v>-9.7279201506044757</v>
      </c>
      <c r="V315" s="21">
        <f t="shared" si="75"/>
        <v>-9.7279201506044757</v>
      </c>
      <c r="W315" s="21">
        <f t="shared" si="75"/>
        <v>-9.7279201506044757</v>
      </c>
      <c r="X315" s="21">
        <f t="shared" si="75"/>
        <v>-9.7279201506044757</v>
      </c>
      <c r="Y315" s="21">
        <f t="shared" si="75"/>
        <v>-9.7279201506044757</v>
      </c>
      <c r="Z315" s="21">
        <f t="shared" si="75"/>
        <v>-9.7279201506044757</v>
      </c>
      <c r="AA315" s="21">
        <f t="shared" si="75"/>
        <v>-9.7279201506044757</v>
      </c>
      <c r="AB315" s="21">
        <f t="shared" si="75"/>
        <v>-9.7279201506044757</v>
      </c>
      <c r="AC315" s="21">
        <f t="shared" si="75"/>
        <v>-9.7279201506044757</v>
      </c>
      <c r="AD315" s="21">
        <f t="shared" si="75"/>
        <v>-9.7279201506044757</v>
      </c>
      <c r="AE315" s="21">
        <f t="shared" si="75"/>
        <v>-9.7279201506044757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-2.4009937506473906</v>
      </c>
      <c r="D326" s="35">
        <v>-3.4971899987173356</v>
      </c>
      <c r="E326" s="35">
        <v>-4.8513968880797025</v>
      </c>
      <c r="F326" s="35">
        <v>-5.7925599160493437</v>
      </c>
      <c r="G326" s="35">
        <v>-6.6370852793419424</v>
      </c>
      <c r="H326" s="35">
        <v>-7.779462873035464</v>
      </c>
      <c r="I326" s="35">
        <v>-8.4066625462493576</v>
      </c>
      <c r="J326" s="35">
        <v>-8.607702623261817</v>
      </c>
      <c r="K326" s="35">
        <v>-8.9955619473056654</v>
      </c>
      <c r="L326" s="35">
        <v>-9.4241934669189433</v>
      </c>
      <c r="M326" s="35">
        <v>-9.6037714324262353</v>
      </c>
      <c r="N326" s="35">
        <v>-9.6546639732582626</v>
      </c>
      <c r="O326" s="35">
        <v>-9.7279201506044757</v>
      </c>
      <c r="P326" s="35">
        <v>-9.7279201506044757</v>
      </c>
      <c r="Q326" s="35">
        <v>-9.7279201506044757</v>
      </c>
      <c r="R326" s="35">
        <v>-9.7279201506044757</v>
      </c>
      <c r="S326" s="35">
        <v>-9.7279201506044757</v>
      </c>
      <c r="T326" s="35">
        <v>-9.7279201506044757</v>
      </c>
      <c r="U326" s="35">
        <v>-9.7279201506044757</v>
      </c>
      <c r="V326" s="35">
        <v>-9.7279201506044757</v>
      </c>
      <c r="W326" s="35">
        <v>-9.7279201506044757</v>
      </c>
      <c r="X326" s="35">
        <v>-9.7279201506044757</v>
      </c>
      <c r="Y326" s="35">
        <v>-9.7279201506044757</v>
      </c>
      <c r="Z326" s="35">
        <v>-9.7279201506044757</v>
      </c>
      <c r="AA326" s="35">
        <v>-9.7279201506044757</v>
      </c>
      <c r="AB326" s="35">
        <v>-9.7279201506044757</v>
      </c>
      <c r="AC326" s="35">
        <v>-9.7279201506044757</v>
      </c>
      <c r="AD326" s="35">
        <v>-9.7279201506044757</v>
      </c>
      <c r="AE326" s="35">
        <v>-9.7279201506044757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0</v>
      </c>
      <c r="D328" s="21">
        <f t="shared" si="76"/>
        <v>0</v>
      </c>
      <c r="E328" s="21">
        <f t="shared" si="76"/>
        <v>0</v>
      </c>
      <c r="F328" s="21">
        <f t="shared" si="76"/>
        <v>0</v>
      </c>
      <c r="G328" s="21">
        <f t="shared" si="76"/>
        <v>0</v>
      </c>
      <c r="H328" s="21">
        <f t="shared" si="76"/>
        <v>0</v>
      </c>
      <c r="I328" s="21">
        <f t="shared" si="76"/>
        <v>0</v>
      </c>
      <c r="J328" s="21">
        <f t="shared" si="76"/>
        <v>0</v>
      </c>
      <c r="K328" s="21">
        <f t="shared" si="76"/>
        <v>0</v>
      </c>
      <c r="L328" s="21">
        <f t="shared" si="76"/>
        <v>0</v>
      </c>
      <c r="M328" s="21">
        <f t="shared" si="76"/>
        <v>0</v>
      </c>
      <c r="N328" s="21">
        <f t="shared" si="76"/>
        <v>0</v>
      </c>
      <c r="O328" s="21">
        <f t="shared" si="76"/>
        <v>0</v>
      </c>
      <c r="P328" s="21">
        <f t="shared" si="76"/>
        <v>0</v>
      </c>
      <c r="Q328" s="21">
        <f t="shared" si="76"/>
        <v>0</v>
      </c>
      <c r="R328" s="21">
        <f t="shared" si="76"/>
        <v>0</v>
      </c>
      <c r="S328" s="21">
        <f t="shared" si="76"/>
        <v>0</v>
      </c>
      <c r="T328" s="21">
        <f t="shared" si="76"/>
        <v>0</v>
      </c>
      <c r="U328" s="21">
        <f t="shared" si="76"/>
        <v>0</v>
      </c>
      <c r="V328" s="21">
        <f t="shared" si="76"/>
        <v>0</v>
      </c>
      <c r="W328" s="21">
        <f t="shared" si="76"/>
        <v>0</v>
      </c>
      <c r="X328" s="21">
        <f t="shared" si="76"/>
        <v>0</v>
      </c>
      <c r="Y328" s="21">
        <f t="shared" si="76"/>
        <v>0</v>
      </c>
      <c r="Z328" s="21">
        <f t="shared" si="76"/>
        <v>0</v>
      </c>
      <c r="AA328" s="21">
        <f t="shared" si="76"/>
        <v>0</v>
      </c>
      <c r="AB328" s="21">
        <f t="shared" si="76"/>
        <v>0</v>
      </c>
      <c r="AC328" s="21">
        <f t="shared" si="76"/>
        <v>0</v>
      </c>
      <c r="AD328" s="21">
        <f t="shared" si="76"/>
        <v>0</v>
      </c>
      <c r="AE328" s="21">
        <f t="shared" si="7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-125.49120891769371</v>
      </c>
      <c r="D341" s="21">
        <f t="shared" si="77"/>
        <v>-125.49120891769371</v>
      </c>
      <c r="E341" s="21">
        <f t="shared" si="77"/>
        <v>-125.49120891769371</v>
      </c>
      <c r="F341" s="21">
        <f t="shared" si="77"/>
        <v>-125.49120891769371</v>
      </c>
      <c r="G341" s="21">
        <f t="shared" si="77"/>
        <v>-125.49120891769371</v>
      </c>
      <c r="H341" s="21">
        <f t="shared" si="77"/>
        <v>-125.61696114253913</v>
      </c>
      <c r="I341" s="21">
        <f t="shared" si="77"/>
        <v>-125.78132684289268</v>
      </c>
      <c r="J341" s="21">
        <f t="shared" si="77"/>
        <v>-125.92338223024336</v>
      </c>
      <c r="K341" s="21">
        <f t="shared" si="77"/>
        <v>-126.04134650464673</v>
      </c>
      <c r="L341" s="21">
        <f t="shared" si="77"/>
        <v>-126.12097326654704</v>
      </c>
      <c r="M341" s="21">
        <f t="shared" si="77"/>
        <v>-126.63509759292818</v>
      </c>
      <c r="N341" s="21">
        <f t="shared" si="77"/>
        <v>-124.52900865819056</v>
      </c>
      <c r="O341" s="21">
        <f t="shared" si="77"/>
        <v>-124.8440676647832</v>
      </c>
      <c r="P341" s="21">
        <f t="shared" si="77"/>
        <v>-147.97947635813699</v>
      </c>
      <c r="Q341" s="21">
        <f t="shared" si="77"/>
        <v>-148.45997389879381</v>
      </c>
      <c r="R341" s="21">
        <f t="shared" si="77"/>
        <v>-151.31936194742264</v>
      </c>
      <c r="S341" s="21">
        <f t="shared" si="77"/>
        <v>-151.90932612649669</v>
      </c>
      <c r="T341" s="21">
        <f t="shared" si="77"/>
        <v>-151.87848490227015</v>
      </c>
      <c r="U341" s="21">
        <f t="shared" si="77"/>
        <v>-151.91947712699965</v>
      </c>
      <c r="V341" s="21">
        <f t="shared" si="77"/>
        <v>-152.02894787716113</v>
      </c>
      <c r="W341" s="21">
        <f t="shared" si="77"/>
        <v>-152.20178696408095</v>
      </c>
      <c r="X341" s="21">
        <f t="shared" si="77"/>
        <v>-152.21203860607307</v>
      </c>
      <c r="Y341" s="21">
        <f t="shared" si="77"/>
        <v>-152.44851366054843</v>
      </c>
      <c r="Z341" s="21">
        <f t="shared" si="77"/>
        <v>-153.0062057067253</v>
      </c>
      <c r="AA341" s="21">
        <f t="shared" si="77"/>
        <v>-154.9819419998382</v>
      </c>
      <c r="AB341" s="21">
        <f t="shared" si="77"/>
        <v>-155.23781418026292</v>
      </c>
      <c r="AC341" s="21">
        <f t="shared" si="77"/>
        <v>-155.48686518213012</v>
      </c>
      <c r="AD341" s="21">
        <f t="shared" si="77"/>
        <v>-155.9296121235607</v>
      </c>
      <c r="AE341" s="21">
        <f t="shared" si="77"/>
        <v>-156.04294860995211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-1.3353052420682862E-2</v>
      </c>
      <c r="D343" s="35">
        <v>-1.3353052420682862E-2</v>
      </c>
      <c r="E343" s="35">
        <v>-1.3353052420682862E-2</v>
      </c>
      <c r="F343" s="35">
        <v>-1.3353052420682862E-2</v>
      </c>
      <c r="G343" s="35">
        <v>-1.335305242068264E-2</v>
      </c>
      <c r="H343" s="35">
        <v>-5.5656016676755016E-2</v>
      </c>
      <c r="I343" s="35">
        <v>-0.11094852824486059</v>
      </c>
      <c r="J343" s="35">
        <v>-0.15873586545392923</v>
      </c>
      <c r="K343" s="35">
        <v>-0.19841896839475739</v>
      </c>
      <c r="L343" s="35">
        <v>-0.22520535779372725</v>
      </c>
      <c r="M343" s="35">
        <v>-0.39724134441458125</v>
      </c>
      <c r="N343" s="35">
        <v>-0.35297047169367912</v>
      </c>
      <c r="O343" s="35">
        <v>-0.48817611000346123</v>
      </c>
      <c r="P343" s="35">
        <v>-7.8825018158456037E-2</v>
      </c>
      <c r="Q343" s="35">
        <v>-0.15765003631691207</v>
      </c>
      <c r="R343" s="35">
        <v>-0.28377006537044175</v>
      </c>
      <c r="S343" s="35">
        <v>-0.48871511258242739</v>
      </c>
      <c r="T343" s="35">
        <v>-0.5675401307408835</v>
      </c>
      <c r="U343" s="35">
        <v>-0.5675401307408835</v>
      </c>
      <c r="V343" s="35">
        <v>-0.5675401307408835</v>
      </c>
      <c r="W343" s="35">
        <v>-0.5675401307408835</v>
      </c>
      <c r="X343" s="35">
        <v>-0.5675401307408835</v>
      </c>
      <c r="Y343" s="35">
        <v>-0.80401518521625159</v>
      </c>
      <c r="Z343" s="35">
        <v>-1.135080261481767</v>
      </c>
      <c r="AA343" s="35">
        <v>-2.5539305883339756</v>
      </c>
      <c r="AB343" s="35">
        <v>-2.7115806246508871</v>
      </c>
      <c r="AC343" s="35">
        <v>-2.8061706464410348</v>
      </c>
      <c r="AD343" s="35">
        <v>-3.0899407118114763</v>
      </c>
      <c r="AE343" s="35">
        <v>-3.1530007263382411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-125.45423512290522</v>
      </c>
      <c r="D345" s="35">
        <v>-125.45423512290522</v>
      </c>
      <c r="E345" s="35">
        <v>-125.45423512290522</v>
      </c>
      <c r="F345" s="35">
        <v>-125.45423512290522</v>
      </c>
      <c r="G345" s="35">
        <v>-125.45423512290522</v>
      </c>
      <c r="H345" s="35">
        <v>-125.45423512290522</v>
      </c>
      <c r="I345" s="35">
        <v>-125.45423512290522</v>
      </c>
      <c r="J345" s="35">
        <v>-125.45423512290522</v>
      </c>
      <c r="K345" s="35">
        <v>-125.45423512290522</v>
      </c>
      <c r="L345" s="35">
        <v>-125.45423512290522</v>
      </c>
      <c r="M345" s="35">
        <v>-125.45423512290522</v>
      </c>
      <c r="N345" s="35">
        <v>-123.25878600825435</v>
      </c>
      <c r="O345" s="35">
        <v>-123.25878600825435</v>
      </c>
      <c r="P345" s="35">
        <v>-146.46781950599183</v>
      </c>
      <c r="Q345" s="35">
        <v>-146.46781950599183</v>
      </c>
      <c r="R345" s="35">
        <v>-148.90163166737617</v>
      </c>
      <c r="S345" s="35">
        <v>-149.152540137622</v>
      </c>
      <c r="T345" s="35">
        <v>-149.13999471410972</v>
      </c>
      <c r="U345" s="35">
        <v>-149.29681250801337</v>
      </c>
      <c r="V345" s="35">
        <v>-149.29681250801337</v>
      </c>
      <c r="W345" s="35">
        <v>-149.29681250801337</v>
      </c>
      <c r="X345" s="35">
        <v>-149.29681250801337</v>
      </c>
      <c r="Y345" s="35">
        <v>-149.29681250801337</v>
      </c>
      <c r="Z345" s="35">
        <v>-149.37835776084322</v>
      </c>
      <c r="AA345" s="35">
        <v>-149.66690250162591</v>
      </c>
      <c r="AB345" s="35">
        <v>-149.70447953602812</v>
      </c>
      <c r="AC345" s="35">
        <v>-149.76732512585892</v>
      </c>
      <c r="AD345" s="35">
        <v>-149.77360968484203</v>
      </c>
      <c r="AE345" s="35">
        <v>-149.82388615670666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-2.3620742367814335E-2</v>
      </c>
      <c r="D348" s="35">
        <v>-2.3620742367814335E-2</v>
      </c>
      <c r="E348" s="35">
        <v>-2.3620742367814335E-2</v>
      </c>
      <c r="F348" s="35">
        <v>-2.3620742367814335E-2</v>
      </c>
      <c r="G348" s="35">
        <v>-2.3620742367814335E-2</v>
      </c>
      <c r="H348" s="35">
        <v>-0.10707000295715902</v>
      </c>
      <c r="I348" s="35">
        <v>-0.21614319174259972</v>
      </c>
      <c r="J348" s="35">
        <v>-0.31041124188421665</v>
      </c>
      <c r="K348" s="35">
        <v>-0.38869241334674892</v>
      </c>
      <c r="L348" s="35">
        <v>-0.44153278584810246</v>
      </c>
      <c r="M348" s="35">
        <v>-0.78362112560837904</v>
      </c>
      <c r="N348" s="35">
        <v>-0.91725217824253702</v>
      </c>
      <c r="O348" s="35">
        <v>-1.0971055465253876</v>
      </c>
      <c r="P348" s="35">
        <v>-1.4328318339867083</v>
      </c>
      <c r="Q348" s="35">
        <v>-1.834504356485074</v>
      </c>
      <c r="R348" s="35">
        <v>-2.1339602146760202</v>
      </c>
      <c r="S348" s="35">
        <v>-2.2680708762922652</v>
      </c>
      <c r="T348" s="35">
        <v>-2.1709500574195264</v>
      </c>
      <c r="U348" s="35">
        <v>-2.0551244882453705</v>
      </c>
      <c r="V348" s="35">
        <v>-2.1645952384068656</v>
      </c>
      <c r="W348" s="35">
        <v>-2.3374343253266847</v>
      </c>
      <c r="X348" s="35">
        <v>-2.3476859673188075</v>
      </c>
      <c r="Y348" s="35">
        <v>-2.3476859673188075</v>
      </c>
      <c r="Z348" s="35">
        <v>-2.4927676844003064</v>
      </c>
      <c r="AA348" s="35">
        <v>-2.761108909878319</v>
      </c>
      <c r="AB348" s="35">
        <v>-2.8217540195839144</v>
      </c>
      <c r="AC348" s="35">
        <v>-2.9133694098301453</v>
      </c>
      <c r="AD348" s="35">
        <v>-3.0660617269071966</v>
      </c>
      <c r="AE348" s="35">
        <v>-3.0660617269071966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0</v>
      </c>
      <c r="D364" s="21">
        <f t="shared" si="83"/>
        <v>0</v>
      </c>
      <c r="E364" s="21">
        <f t="shared" si="83"/>
        <v>0</v>
      </c>
      <c r="F364" s="21">
        <f t="shared" si="83"/>
        <v>0</v>
      </c>
      <c r="G364" s="21">
        <f t="shared" si="83"/>
        <v>0</v>
      </c>
      <c r="H364" s="21">
        <f t="shared" si="83"/>
        <v>0</v>
      </c>
      <c r="I364" s="21">
        <f t="shared" si="83"/>
        <v>0</v>
      </c>
      <c r="J364" s="21">
        <f t="shared" si="83"/>
        <v>0</v>
      </c>
      <c r="K364" s="21">
        <f t="shared" si="83"/>
        <v>0</v>
      </c>
      <c r="L364" s="21">
        <f t="shared" si="83"/>
        <v>0</v>
      </c>
      <c r="M364" s="21">
        <f t="shared" si="83"/>
        <v>0</v>
      </c>
      <c r="N364" s="21">
        <f t="shared" si="83"/>
        <v>0</v>
      </c>
      <c r="O364" s="21">
        <f t="shared" si="83"/>
        <v>0</v>
      </c>
      <c r="P364" s="21">
        <f t="shared" si="83"/>
        <v>0</v>
      </c>
      <c r="Q364" s="21">
        <f t="shared" si="83"/>
        <v>0</v>
      </c>
      <c r="R364" s="21">
        <f t="shared" si="83"/>
        <v>0</v>
      </c>
      <c r="S364" s="21">
        <f t="shared" si="83"/>
        <v>0</v>
      </c>
      <c r="T364" s="21">
        <f t="shared" si="83"/>
        <v>0</v>
      </c>
      <c r="U364" s="21">
        <f t="shared" si="83"/>
        <v>0</v>
      </c>
      <c r="V364" s="21">
        <f t="shared" si="83"/>
        <v>0</v>
      </c>
      <c r="W364" s="21">
        <f t="shared" si="83"/>
        <v>0</v>
      </c>
      <c r="X364" s="21">
        <f t="shared" si="83"/>
        <v>0</v>
      </c>
      <c r="Y364" s="21">
        <f t="shared" si="83"/>
        <v>0</v>
      </c>
      <c r="Z364" s="21">
        <f t="shared" si="83"/>
        <v>0</v>
      </c>
      <c r="AA364" s="21">
        <f t="shared" si="83"/>
        <v>0</v>
      </c>
      <c r="AB364" s="21">
        <f t="shared" si="83"/>
        <v>0</v>
      </c>
      <c r="AC364" s="21">
        <f t="shared" si="83"/>
        <v>0</v>
      </c>
      <c r="AD364" s="21">
        <f t="shared" si="83"/>
        <v>0</v>
      </c>
      <c r="AE364" s="21">
        <f t="shared" si="83"/>
        <v>0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0</v>
      </c>
      <c r="D366" s="35">
        <v>0</v>
      </c>
      <c r="E366" s="35">
        <v>0</v>
      </c>
      <c r="F366" s="35">
        <v>0</v>
      </c>
      <c r="G366" s="35">
        <v>0</v>
      </c>
      <c r="H366" s="35">
        <v>0</v>
      </c>
      <c r="I366" s="35">
        <v>0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0</v>
      </c>
      <c r="Y366" s="35">
        <v>0</v>
      </c>
      <c r="Z366" s="35">
        <v>0</v>
      </c>
      <c r="AA366" s="35">
        <v>0</v>
      </c>
      <c r="AB366" s="35">
        <v>0</v>
      </c>
      <c r="AC366" s="35">
        <v>0</v>
      </c>
      <c r="AD366" s="35">
        <v>0</v>
      </c>
      <c r="AE366" s="35">
        <v>0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-26.710578046387223</v>
      </c>
      <c r="D367" s="21">
        <f t="shared" si="84"/>
        <v>-26.720829688379343</v>
      </c>
      <c r="E367" s="21">
        <f t="shared" si="84"/>
        <v>-26.95730474285471</v>
      </c>
      <c r="F367" s="21">
        <f t="shared" si="84"/>
        <v>-27.514996789031592</v>
      </c>
      <c r="G367" s="21">
        <f t="shared" si="84"/>
        <v>-29.490733082144505</v>
      </c>
      <c r="H367" s="21">
        <f t="shared" si="84"/>
        <v>-29.62085303772378</v>
      </c>
      <c r="I367" s="21">
        <f t="shared" si="84"/>
        <v>-29.705538339237446</v>
      </c>
      <c r="J367" s="21">
        <f t="shared" si="84"/>
        <v>-30.006229893317329</v>
      </c>
      <c r="K367" s="21">
        <f t="shared" si="84"/>
        <v>-30.001602105305405</v>
      </c>
      <c r="L367" s="21">
        <f t="shared" si="84"/>
        <v>-30.221694108132887</v>
      </c>
      <c r="M367" s="21">
        <f t="shared" si="84"/>
        <v>-29.83901492149651</v>
      </c>
      <c r="N367" s="21">
        <f t="shared" si="84"/>
        <v>-32.514110819608689</v>
      </c>
      <c r="O367" s="21">
        <f t="shared" si="84"/>
        <v>-32.496957526922245</v>
      </c>
      <c r="P367" s="21">
        <f t="shared" si="84"/>
        <v>-9.7436169685898371</v>
      </c>
      <c r="Q367" s="21">
        <f t="shared" si="84"/>
        <v>-10.105877898717347</v>
      </c>
      <c r="R367" s="21">
        <f t="shared" si="84"/>
        <v>-7.7013005767156804</v>
      </c>
      <c r="S367" s="21">
        <f t="shared" si="84"/>
        <v>-7.4780560861576664</v>
      </c>
      <c r="T367" s="21">
        <f t="shared" si="84"/>
        <v>-7.5088973103842402</v>
      </c>
      <c r="U367" s="21">
        <f t="shared" si="84"/>
        <v>-7.7565072212123454</v>
      </c>
      <c r="V367" s="21">
        <f t="shared" si="84"/>
        <v>-7.6470364710508516</v>
      </c>
      <c r="W367" s="21">
        <f t="shared" si="84"/>
        <v>-7.4741973841310312</v>
      </c>
      <c r="X367" s="21">
        <f t="shared" si="84"/>
        <v>-7.4639457421389093</v>
      </c>
      <c r="Y367" s="21">
        <f t="shared" si="84"/>
        <v>-7.2274706876635406</v>
      </c>
      <c r="Z367" s="21">
        <f t="shared" si="84"/>
        <v>-6.6697786414866593</v>
      </c>
      <c r="AA367" s="21">
        <f t="shared" si="84"/>
        <v>-4.6940423483737472</v>
      </c>
      <c r="AB367" s="21">
        <f t="shared" si="84"/>
        <v>-4.4381701679490568</v>
      </c>
      <c r="AC367" s="21">
        <f t="shared" si="84"/>
        <v>-4.1891191660818459</v>
      </c>
      <c r="AD367" s="21">
        <f t="shared" si="84"/>
        <v>-3.7463722246512683</v>
      </c>
      <c r="AE367" s="21">
        <f t="shared" si="84"/>
        <v>-3.6330357382598377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0</v>
      </c>
      <c r="D368" s="21">
        <f t="shared" si="85"/>
        <v>0</v>
      </c>
      <c r="E368" s="21">
        <f t="shared" si="85"/>
        <v>0</v>
      </c>
      <c r="F368" s="21">
        <f t="shared" si="85"/>
        <v>0</v>
      </c>
      <c r="G368" s="21">
        <f t="shared" si="85"/>
        <v>0</v>
      </c>
      <c r="H368" s="21">
        <f t="shared" si="85"/>
        <v>0</v>
      </c>
      <c r="I368" s="21">
        <f t="shared" si="85"/>
        <v>0</v>
      </c>
      <c r="J368" s="21">
        <f t="shared" si="85"/>
        <v>0</v>
      </c>
      <c r="K368" s="21">
        <f t="shared" si="85"/>
        <v>0</v>
      </c>
      <c r="L368" s="21">
        <f t="shared" si="85"/>
        <v>0</v>
      </c>
      <c r="M368" s="21">
        <f t="shared" si="85"/>
        <v>0</v>
      </c>
      <c r="N368" s="21">
        <f t="shared" si="85"/>
        <v>0</v>
      </c>
      <c r="O368" s="21">
        <f t="shared" si="85"/>
        <v>0</v>
      </c>
      <c r="P368" s="21">
        <f t="shared" si="85"/>
        <v>0</v>
      </c>
      <c r="Q368" s="21">
        <f t="shared" si="85"/>
        <v>0</v>
      </c>
      <c r="R368" s="21">
        <f t="shared" si="85"/>
        <v>0</v>
      </c>
      <c r="S368" s="21">
        <f t="shared" si="85"/>
        <v>0</v>
      </c>
      <c r="T368" s="21">
        <f t="shared" si="85"/>
        <v>0</v>
      </c>
      <c r="U368" s="21">
        <f t="shared" si="85"/>
        <v>0</v>
      </c>
      <c r="V368" s="21">
        <f t="shared" si="85"/>
        <v>0</v>
      </c>
      <c r="W368" s="21">
        <f t="shared" si="85"/>
        <v>0</v>
      </c>
      <c r="X368" s="21">
        <f t="shared" si="85"/>
        <v>0</v>
      </c>
      <c r="Y368" s="21">
        <f t="shared" si="85"/>
        <v>0</v>
      </c>
      <c r="Z368" s="21">
        <f t="shared" si="85"/>
        <v>0</v>
      </c>
      <c r="AA368" s="21">
        <f t="shared" si="85"/>
        <v>0</v>
      </c>
      <c r="AB368" s="21">
        <f t="shared" si="85"/>
        <v>0</v>
      </c>
      <c r="AC368" s="21">
        <f t="shared" si="85"/>
        <v>0</v>
      </c>
      <c r="AD368" s="21">
        <f t="shared" si="85"/>
        <v>0</v>
      </c>
      <c r="AE368" s="21">
        <f t="shared" si="8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-26.710578046387223</v>
      </c>
      <c r="D371" s="21">
        <f t="shared" si="86"/>
        <v>-26.720829688379343</v>
      </c>
      <c r="E371" s="21">
        <f t="shared" si="86"/>
        <v>-26.95730474285471</v>
      </c>
      <c r="F371" s="21">
        <f t="shared" si="86"/>
        <v>-27.514996789031592</v>
      </c>
      <c r="G371" s="21">
        <f t="shared" si="86"/>
        <v>-29.490733082144505</v>
      </c>
      <c r="H371" s="21">
        <f t="shared" si="86"/>
        <v>-29.62085303772378</v>
      </c>
      <c r="I371" s="21">
        <f t="shared" si="86"/>
        <v>-29.705538339237446</v>
      </c>
      <c r="J371" s="21">
        <f t="shared" si="86"/>
        <v>-30.006229893317329</v>
      </c>
      <c r="K371" s="21">
        <f t="shared" si="86"/>
        <v>-30.001602105305405</v>
      </c>
      <c r="L371" s="21">
        <f t="shared" si="86"/>
        <v>-30.221694108132887</v>
      </c>
      <c r="M371" s="21">
        <f t="shared" si="86"/>
        <v>-29.83901492149651</v>
      </c>
      <c r="N371" s="21">
        <f t="shared" si="86"/>
        <v>-32.514110819608689</v>
      </c>
      <c r="O371" s="21">
        <f t="shared" si="86"/>
        <v>-32.496957526922245</v>
      </c>
      <c r="P371" s="21">
        <f t="shared" si="86"/>
        <v>-9.7436169685898371</v>
      </c>
      <c r="Q371" s="21">
        <f t="shared" si="86"/>
        <v>-10.105877898717347</v>
      </c>
      <c r="R371" s="21">
        <f t="shared" si="86"/>
        <v>-7.7013005767156804</v>
      </c>
      <c r="S371" s="21">
        <f t="shared" si="86"/>
        <v>-7.4780560861576664</v>
      </c>
      <c r="T371" s="21">
        <f t="shared" si="86"/>
        <v>-7.5088973103842402</v>
      </c>
      <c r="U371" s="21">
        <f t="shared" si="86"/>
        <v>-7.7565072212123454</v>
      </c>
      <c r="V371" s="21">
        <f t="shared" si="86"/>
        <v>-7.6470364710508516</v>
      </c>
      <c r="W371" s="21">
        <f t="shared" si="86"/>
        <v>-7.4741973841310312</v>
      </c>
      <c r="X371" s="21">
        <f t="shared" si="86"/>
        <v>-7.4639457421389093</v>
      </c>
      <c r="Y371" s="21">
        <f t="shared" si="86"/>
        <v>-7.2274706876635406</v>
      </c>
      <c r="Z371" s="21">
        <f t="shared" si="86"/>
        <v>-6.6697786414866593</v>
      </c>
      <c r="AA371" s="21">
        <f t="shared" si="86"/>
        <v>-4.6940423483737472</v>
      </c>
      <c r="AB371" s="21">
        <f t="shared" si="86"/>
        <v>-4.4381701679490568</v>
      </c>
      <c r="AC371" s="21">
        <f t="shared" si="86"/>
        <v>-4.1891191660818459</v>
      </c>
      <c r="AD371" s="21">
        <f t="shared" si="86"/>
        <v>-3.7463722246512683</v>
      </c>
      <c r="AE371" s="21">
        <f t="shared" si="86"/>
        <v>-3.6330357382598377</v>
      </c>
    </row>
    <row r="372" spans="1:31" x14ac:dyDescent="0.2">
      <c r="A372" s="9" t="s">
        <v>646</v>
      </c>
      <c r="B372" s="4" t="s">
        <v>647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0</v>
      </c>
      <c r="AA372" s="35">
        <v>0</v>
      </c>
      <c r="AB372" s="35">
        <v>0</v>
      </c>
      <c r="AC372" s="35">
        <v>0</v>
      </c>
      <c r="AD372" s="35">
        <v>0</v>
      </c>
      <c r="AE372" s="35">
        <v>0</v>
      </c>
    </row>
    <row r="373" spans="1:31" x14ac:dyDescent="0.2">
      <c r="A373" s="9" t="s">
        <v>648</v>
      </c>
      <c r="B373" s="4" t="s">
        <v>649</v>
      </c>
      <c r="C373" s="35">
        <v>-26.710578046387223</v>
      </c>
      <c r="D373" s="35">
        <v>-26.720829688379343</v>
      </c>
      <c r="E373" s="35">
        <v>-26.95730474285471</v>
      </c>
      <c r="F373" s="35">
        <v>-27.514996789031592</v>
      </c>
      <c r="G373" s="35">
        <v>-29.490733082144505</v>
      </c>
      <c r="H373" s="35">
        <v>-29.62085303772378</v>
      </c>
      <c r="I373" s="35">
        <v>-29.705538339237446</v>
      </c>
      <c r="J373" s="35">
        <v>-30.006229893317329</v>
      </c>
      <c r="K373" s="35">
        <v>-30.001602105305405</v>
      </c>
      <c r="L373" s="35">
        <v>-30.221694108132887</v>
      </c>
      <c r="M373" s="35">
        <v>-29.83901492149651</v>
      </c>
      <c r="N373" s="35">
        <v>-32.514110819608689</v>
      </c>
      <c r="O373" s="35">
        <v>-32.496957526922245</v>
      </c>
      <c r="P373" s="35">
        <v>-9.7436169685898371</v>
      </c>
      <c r="Q373" s="35">
        <v>-10.105877898717347</v>
      </c>
      <c r="R373" s="35">
        <v>-7.7013005767156804</v>
      </c>
      <c r="S373" s="35">
        <v>-7.4780560861576664</v>
      </c>
      <c r="T373" s="35">
        <v>-7.5088973103842402</v>
      </c>
      <c r="U373" s="35">
        <v>-7.7565072212123454</v>
      </c>
      <c r="V373" s="35">
        <v>-7.6470364710508516</v>
      </c>
      <c r="W373" s="35">
        <v>-7.4741973841310312</v>
      </c>
      <c r="X373" s="35">
        <v>-7.4639457421389093</v>
      </c>
      <c r="Y373" s="35">
        <v>-7.2274706876635406</v>
      </c>
      <c r="Z373" s="35">
        <v>-6.6697786414866593</v>
      </c>
      <c r="AA373" s="35">
        <v>-4.6940423483737472</v>
      </c>
      <c r="AB373" s="35">
        <v>-4.4381701679490568</v>
      </c>
      <c r="AC373" s="35">
        <v>-4.1891191660818459</v>
      </c>
      <c r="AD373" s="35">
        <v>-3.7463722246512683</v>
      </c>
      <c r="AE373" s="35">
        <v>-3.6330357382598377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0</v>
      </c>
      <c r="D374" s="21">
        <f t="shared" si="87"/>
        <v>0</v>
      </c>
      <c r="E374" s="21">
        <f t="shared" si="87"/>
        <v>0</v>
      </c>
      <c r="F374" s="21">
        <f t="shared" si="87"/>
        <v>0</v>
      </c>
      <c r="G374" s="21">
        <f t="shared" si="87"/>
        <v>0</v>
      </c>
      <c r="H374" s="21">
        <f t="shared" si="87"/>
        <v>0</v>
      </c>
      <c r="I374" s="21">
        <f t="shared" si="87"/>
        <v>0</v>
      </c>
      <c r="J374" s="21">
        <f t="shared" si="87"/>
        <v>0</v>
      </c>
      <c r="K374" s="21">
        <f t="shared" si="87"/>
        <v>0</v>
      </c>
      <c r="L374" s="21">
        <f t="shared" si="87"/>
        <v>0</v>
      </c>
      <c r="M374" s="21">
        <f t="shared" si="87"/>
        <v>0</v>
      </c>
      <c r="N374" s="21">
        <f t="shared" si="87"/>
        <v>0</v>
      </c>
      <c r="O374" s="21">
        <f t="shared" si="87"/>
        <v>0</v>
      </c>
      <c r="P374" s="21">
        <f t="shared" si="87"/>
        <v>0</v>
      </c>
      <c r="Q374" s="21">
        <f t="shared" si="87"/>
        <v>0</v>
      </c>
      <c r="R374" s="21">
        <f t="shared" si="87"/>
        <v>0</v>
      </c>
      <c r="S374" s="21">
        <f t="shared" si="87"/>
        <v>0</v>
      </c>
      <c r="T374" s="21">
        <f t="shared" si="87"/>
        <v>0</v>
      </c>
      <c r="U374" s="21">
        <f t="shared" si="87"/>
        <v>0</v>
      </c>
      <c r="V374" s="21">
        <f t="shared" si="87"/>
        <v>0</v>
      </c>
      <c r="W374" s="21">
        <f t="shared" si="87"/>
        <v>0</v>
      </c>
      <c r="X374" s="21">
        <f t="shared" si="87"/>
        <v>0</v>
      </c>
      <c r="Y374" s="21">
        <f t="shared" si="87"/>
        <v>0</v>
      </c>
      <c r="Z374" s="21">
        <f t="shared" si="87"/>
        <v>0</v>
      </c>
      <c r="AA374" s="21">
        <f t="shared" si="87"/>
        <v>0</v>
      </c>
      <c r="AB374" s="21">
        <f t="shared" si="87"/>
        <v>0</v>
      </c>
      <c r="AC374" s="21">
        <f t="shared" si="87"/>
        <v>0</v>
      </c>
      <c r="AD374" s="21">
        <f t="shared" si="87"/>
        <v>0</v>
      </c>
      <c r="AE374" s="21">
        <f t="shared" si="87"/>
        <v>0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0</v>
      </c>
      <c r="D391" s="21">
        <f t="shared" si="92"/>
        <v>0</v>
      </c>
      <c r="E391" s="21">
        <f t="shared" si="92"/>
        <v>0</v>
      </c>
      <c r="F391" s="21">
        <f t="shared" si="92"/>
        <v>0</v>
      </c>
      <c r="G391" s="21">
        <f t="shared" si="92"/>
        <v>0</v>
      </c>
      <c r="H391" s="21">
        <f t="shared" si="92"/>
        <v>0</v>
      </c>
      <c r="I391" s="21">
        <f t="shared" si="92"/>
        <v>0</v>
      </c>
      <c r="J391" s="21">
        <f t="shared" si="92"/>
        <v>0</v>
      </c>
      <c r="K391" s="21">
        <f t="shared" si="92"/>
        <v>0</v>
      </c>
      <c r="L391" s="21">
        <f t="shared" si="92"/>
        <v>0</v>
      </c>
      <c r="M391" s="21">
        <f t="shared" si="92"/>
        <v>0</v>
      </c>
      <c r="N391" s="21">
        <f t="shared" si="92"/>
        <v>0</v>
      </c>
      <c r="O391" s="21">
        <f t="shared" si="92"/>
        <v>0</v>
      </c>
      <c r="P391" s="21">
        <f t="shared" si="92"/>
        <v>0</v>
      </c>
      <c r="Q391" s="21">
        <f t="shared" si="92"/>
        <v>0</v>
      </c>
      <c r="R391" s="21">
        <f t="shared" si="92"/>
        <v>0</v>
      </c>
      <c r="S391" s="21">
        <f t="shared" si="92"/>
        <v>0</v>
      </c>
      <c r="T391" s="21">
        <f t="shared" si="92"/>
        <v>0</v>
      </c>
      <c r="U391" s="21">
        <f t="shared" si="92"/>
        <v>0</v>
      </c>
      <c r="V391" s="21">
        <f t="shared" si="92"/>
        <v>0</v>
      </c>
      <c r="W391" s="21">
        <f t="shared" si="92"/>
        <v>0</v>
      </c>
      <c r="X391" s="21">
        <f t="shared" si="92"/>
        <v>0</v>
      </c>
      <c r="Y391" s="21">
        <f t="shared" si="92"/>
        <v>0</v>
      </c>
      <c r="Z391" s="21">
        <f t="shared" si="92"/>
        <v>0</v>
      </c>
      <c r="AA391" s="21">
        <f t="shared" si="92"/>
        <v>0</v>
      </c>
      <c r="AB391" s="21">
        <f t="shared" si="92"/>
        <v>0</v>
      </c>
      <c r="AC391" s="21">
        <f t="shared" si="92"/>
        <v>0</v>
      </c>
      <c r="AD391" s="21">
        <f t="shared" si="92"/>
        <v>0</v>
      </c>
      <c r="AE391" s="21">
        <f t="shared" si="9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0</v>
      </c>
      <c r="D393" s="21">
        <f t="shared" si="93"/>
        <v>0</v>
      </c>
      <c r="E393" s="21">
        <f t="shared" si="93"/>
        <v>0</v>
      </c>
      <c r="F393" s="21">
        <f t="shared" si="93"/>
        <v>0</v>
      </c>
      <c r="G393" s="21">
        <f t="shared" si="93"/>
        <v>0</v>
      </c>
      <c r="H393" s="21">
        <f t="shared" si="93"/>
        <v>0</v>
      </c>
      <c r="I393" s="21">
        <f t="shared" si="93"/>
        <v>0</v>
      </c>
      <c r="J393" s="21">
        <f t="shared" si="93"/>
        <v>0</v>
      </c>
      <c r="K393" s="21">
        <f t="shared" si="93"/>
        <v>0</v>
      </c>
      <c r="L393" s="21">
        <f t="shared" si="93"/>
        <v>0</v>
      </c>
      <c r="M393" s="21">
        <f t="shared" si="93"/>
        <v>0</v>
      </c>
      <c r="N393" s="21">
        <f t="shared" si="93"/>
        <v>0</v>
      </c>
      <c r="O393" s="21">
        <f t="shared" si="93"/>
        <v>0</v>
      </c>
      <c r="P393" s="21">
        <f t="shared" si="93"/>
        <v>0</v>
      </c>
      <c r="Q393" s="21">
        <f t="shared" si="93"/>
        <v>0</v>
      </c>
      <c r="R393" s="21">
        <f t="shared" si="93"/>
        <v>0</v>
      </c>
      <c r="S393" s="21">
        <f t="shared" si="93"/>
        <v>0</v>
      </c>
      <c r="T393" s="21">
        <f t="shared" si="93"/>
        <v>0</v>
      </c>
      <c r="U393" s="21">
        <f t="shared" si="93"/>
        <v>0</v>
      </c>
      <c r="V393" s="21">
        <f t="shared" si="93"/>
        <v>0</v>
      </c>
      <c r="W393" s="21">
        <f t="shared" si="93"/>
        <v>0</v>
      </c>
      <c r="X393" s="21">
        <f t="shared" si="93"/>
        <v>0</v>
      </c>
      <c r="Y393" s="21">
        <f t="shared" si="93"/>
        <v>0</v>
      </c>
      <c r="Z393" s="21">
        <f t="shared" si="93"/>
        <v>0</v>
      </c>
      <c r="AA393" s="21">
        <f t="shared" si="93"/>
        <v>0</v>
      </c>
      <c r="AB393" s="21">
        <f t="shared" si="93"/>
        <v>0</v>
      </c>
      <c r="AC393" s="21">
        <f t="shared" si="93"/>
        <v>0</v>
      </c>
      <c r="AD393" s="21">
        <f t="shared" si="93"/>
        <v>0</v>
      </c>
      <c r="AE393" s="21">
        <f t="shared" si="9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-175.66590774047799</v>
      </c>
      <c r="D455" s="28">
        <f t="shared" si="105"/>
        <v>-176.77235563054006</v>
      </c>
      <c r="E455" s="28">
        <f t="shared" si="105"/>
        <v>-178.36303757437778</v>
      </c>
      <c r="F455" s="28">
        <f t="shared" si="105"/>
        <v>-179.8618926485243</v>
      </c>
      <c r="G455" s="28">
        <f t="shared" si="105"/>
        <v>-182.68215430492984</v>
      </c>
      <c r="H455" s="28">
        <f t="shared" si="105"/>
        <v>-184.08040407904804</v>
      </c>
      <c r="I455" s="28">
        <f t="shared" si="105"/>
        <v>-184.95665475412915</v>
      </c>
      <c r="J455" s="28">
        <f t="shared" si="105"/>
        <v>-185.60044177257217</v>
      </c>
      <c r="K455" s="28">
        <f t="shared" si="105"/>
        <v>-186.10163758300746</v>
      </c>
      <c r="L455" s="28">
        <f t="shared" si="105"/>
        <v>-186.82998786734854</v>
      </c>
      <c r="M455" s="28">
        <f t="shared" si="105"/>
        <v>-187.14101097260058</v>
      </c>
      <c r="N455" s="28">
        <f t="shared" si="105"/>
        <v>-187.76091047680717</v>
      </c>
      <c r="O455" s="28">
        <f t="shared" si="105"/>
        <v>-188.13207236805957</v>
      </c>
      <c r="P455" s="28">
        <f t="shared" si="105"/>
        <v>-188.51414050308097</v>
      </c>
      <c r="Q455" s="28">
        <f t="shared" si="105"/>
        <v>-189.3568989738653</v>
      </c>
      <c r="R455" s="28">
        <f t="shared" si="105"/>
        <v>-189.81170970049246</v>
      </c>
      <c r="S455" s="28">
        <f t="shared" si="105"/>
        <v>-190.1784293890085</v>
      </c>
      <c r="T455" s="28">
        <f t="shared" si="105"/>
        <v>-190.17842938900853</v>
      </c>
      <c r="U455" s="28">
        <f t="shared" si="105"/>
        <v>-190.46703152456615</v>
      </c>
      <c r="V455" s="28">
        <f t="shared" si="105"/>
        <v>-190.46703152456612</v>
      </c>
      <c r="W455" s="28">
        <f t="shared" si="105"/>
        <v>-190.46703152456612</v>
      </c>
      <c r="X455" s="28">
        <f t="shared" si="105"/>
        <v>-190.46703152456612</v>
      </c>
      <c r="Y455" s="28">
        <f t="shared" si="105"/>
        <v>-190.4670315245661</v>
      </c>
      <c r="Z455" s="28">
        <f t="shared" si="105"/>
        <v>-190.4670315245661</v>
      </c>
      <c r="AA455" s="28">
        <f t="shared" si="105"/>
        <v>-190.4670315245661</v>
      </c>
      <c r="AB455" s="28">
        <f t="shared" si="105"/>
        <v>-190.46703152456612</v>
      </c>
      <c r="AC455" s="28">
        <f t="shared" si="105"/>
        <v>-190.4670315245661</v>
      </c>
      <c r="AD455" s="28">
        <f t="shared" si="105"/>
        <v>-190.46703152456612</v>
      </c>
      <c r="AE455" s="28">
        <f t="shared" si="105"/>
        <v>-190.4670315245661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-175.66590774047799</v>
      </c>
      <c r="D555" s="28">
        <f t="shared" ref="D555:AE555" si="144">+D556+D559+D562+D565+D568++D571+D574+D575</f>
        <v>-176.77235563054006</v>
      </c>
      <c r="E555" s="28">
        <f t="shared" si="144"/>
        <v>-178.36303757437778</v>
      </c>
      <c r="F555" s="28">
        <f t="shared" si="144"/>
        <v>-179.8618926485243</v>
      </c>
      <c r="G555" s="28">
        <f t="shared" si="144"/>
        <v>-182.68215430492984</v>
      </c>
      <c r="H555" s="28">
        <f t="shared" si="144"/>
        <v>-184.08040407904804</v>
      </c>
      <c r="I555" s="28">
        <f t="shared" si="144"/>
        <v>-184.95665475412915</v>
      </c>
      <c r="J555" s="28">
        <f t="shared" si="144"/>
        <v>-185.60044177257217</v>
      </c>
      <c r="K555" s="28">
        <f t="shared" si="144"/>
        <v>-186.10163758300746</v>
      </c>
      <c r="L555" s="28">
        <f t="shared" si="144"/>
        <v>-186.82998786734854</v>
      </c>
      <c r="M555" s="28">
        <f t="shared" si="144"/>
        <v>-187.14101097260058</v>
      </c>
      <c r="N555" s="28">
        <f t="shared" si="144"/>
        <v>-187.76091047680717</v>
      </c>
      <c r="O555" s="28">
        <f t="shared" si="144"/>
        <v>-188.13207236805957</v>
      </c>
      <c r="P555" s="28">
        <f t="shared" si="144"/>
        <v>-188.51414050308097</v>
      </c>
      <c r="Q555" s="28">
        <f t="shared" si="144"/>
        <v>-189.3568989738653</v>
      </c>
      <c r="R555" s="28">
        <f t="shared" si="144"/>
        <v>-189.81170970049246</v>
      </c>
      <c r="S555" s="28">
        <f t="shared" si="144"/>
        <v>-190.1784293890085</v>
      </c>
      <c r="T555" s="28">
        <f t="shared" si="144"/>
        <v>-190.17842938900853</v>
      </c>
      <c r="U555" s="28">
        <f t="shared" si="144"/>
        <v>-190.46703152456615</v>
      </c>
      <c r="V555" s="28">
        <f t="shared" si="144"/>
        <v>-190.46703152456612</v>
      </c>
      <c r="W555" s="28">
        <f t="shared" si="144"/>
        <v>-190.46703152456612</v>
      </c>
      <c r="X555" s="28">
        <f t="shared" si="144"/>
        <v>-190.46703152456612</v>
      </c>
      <c r="Y555" s="28">
        <f t="shared" si="144"/>
        <v>-190.4670315245661</v>
      </c>
      <c r="Z555" s="28">
        <f t="shared" si="144"/>
        <v>-190.4670315245661</v>
      </c>
      <c r="AA555" s="28">
        <f t="shared" si="144"/>
        <v>-190.4670315245661</v>
      </c>
      <c r="AB555" s="28">
        <f t="shared" si="144"/>
        <v>-190.46703152456612</v>
      </c>
      <c r="AC555" s="28">
        <f t="shared" si="144"/>
        <v>-190.4670315245661</v>
      </c>
      <c r="AD555" s="28">
        <f t="shared" si="144"/>
        <v>-190.46703152456612</v>
      </c>
      <c r="AE555" s="28">
        <f t="shared" si="144"/>
        <v>-190.4670315245661</v>
      </c>
    </row>
    <row r="556" spans="1:31" x14ac:dyDescent="0.2">
      <c r="A556" s="9" t="s">
        <v>549</v>
      </c>
      <c r="B556" s="4" t="s">
        <v>550</v>
      </c>
      <c r="C556" s="21">
        <f>+C557+C558</f>
        <v>-175.66590774047799</v>
      </c>
      <c r="D556" s="21">
        <f t="shared" ref="D556:AE556" si="145">+D557+D558</f>
        <v>-176.77235563054006</v>
      </c>
      <c r="E556" s="21">
        <f t="shared" si="145"/>
        <v>-178.36303757437778</v>
      </c>
      <c r="F556" s="21">
        <f t="shared" si="145"/>
        <v>-179.8618926485243</v>
      </c>
      <c r="G556" s="21">
        <f t="shared" si="145"/>
        <v>-182.68215430492984</v>
      </c>
      <c r="H556" s="21">
        <f t="shared" si="145"/>
        <v>-184.08040407904804</v>
      </c>
      <c r="I556" s="21">
        <f t="shared" si="145"/>
        <v>-184.95665475412915</v>
      </c>
      <c r="J556" s="21">
        <f t="shared" si="145"/>
        <v>-185.60044177257217</v>
      </c>
      <c r="K556" s="21">
        <f t="shared" si="145"/>
        <v>-186.10163758300746</v>
      </c>
      <c r="L556" s="21">
        <f t="shared" si="145"/>
        <v>-186.82998786734854</v>
      </c>
      <c r="M556" s="21">
        <f t="shared" si="145"/>
        <v>-187.14101097260058</v>
      </c>
      <c r="N556" s="21">
        <f t="shared" si="145"/>
        <v>-187.76091047680717</v>
      </c>
      <c r="O556" s="21">
        <f t="shared" si="145"/>
        <v>-188.13207236805957</v>
      </c>
      <c r="P556" s="21">
        <f t="shared" si="145"/>
        <v>-188.51414050308097</v>
      </c>
      <c r="Q556" s="21">
        <f t="shared" si="145"/>
        <v>-189.3568989738653</v>
      </c>
      <c r="R556" s="21">
        <f t="shared" si="145"/>
        <v>-189.81170970049246</v>
      </c>
      <c r="S556" s="21">
        <f t="shared" si="145"/>
        <v>-190.1784293890085</v>
      </c>
      <c r="T556" s="21">
        <f t="shared" si="145"/>
        <v>-190.17842938900853</v>
      </c>
      <c r="U556" s="21">
        <f t="shared" si="145"/>
        <v>-190.46703152456615</v>
      </c>
      <c r="V556" s="21">
        <f t="shared" si="145"/>
        <v>-190.46703152456612</v>
      </c>
      <c r="W556" s="21">
        <f t="shared" si="145"/>
        <v>-190.46703152456612</v>
      </c>
      <c r="X556" s="21">
        <f t="shared" si="145"/>
        <v>-190.46703152456612</v>
      </c>
      <c r="Y556" s="21">
        <f t="shared" si="145"/>
        <v>-190.4670315245661</v>
      </c>
      <c r="Z556" s="21">
        <f t="shared" si="145"/>
        <v>-190.4670315245661</v>
      </c>
      <c r="AA556" s="21">
        <f t="shared" si="145"/>
        <v>-190.4670315245661</v>
      </c>
      <c r="AB556" s="21">
        <f t="shared" si="145"/>
        <v>-190.46703152456612</v>
      </c>
      <c r="AC556" s="21">
        <f t="shared" si="145"/>
        <v>-190.4670315245661</v>
      </c>
      <c r="AD556" s="21">
        <f t="shared" si="145"/>
        <v>-190.46703152456612</v>
      </c>
      <c r="AE556" s="21">
        <f t="shared" si="145"/>
        <v>-190.4670315245661</v>
      </c>
    </row>
    <row r="557" spans="1:31" x14ac:dyDescent="0.2">
      <c r="A557" s="9" t="s">
        <v>551</v>
      </c>
      <c r="B557" s="4" t="s">
        <v>552</v>
      </c>
      <c r="C557" s="35">
        <f>+C299</f>
        <v>-148.95532969409078</v>
      </c>
      <c r="D557" s="35">
        <f t="shared" ref="D557:AE557" si="146">+D299</f>
        <v>-150.05152594216071</v>
      </c>
      <c r="E557" s="35">
        <f t="shared" si="146"/>
        <v>-151.40573283152307</v>
      </c>
      <c r="F557" s="35">
        <f t="shared" si="146"/>
        <v>-152.34689585949272</v>
      </c>
      <c r="G557" s="35">
        <f t="shared" si="146"/>
        <v>-153.19142122278532</v>
      </c>
      <c r="H557" s="35">
        <f t="shared" si="146"/>
        <v>-154.45955104132426</v>
      </c>
      <c r="I557" s="35">
        <f t="shared" si="146"/>
        <v>-155.2511164148917</v>
      </c>
      <c r="J557" s="35">
        <f t="shared" si="146"/>
        <v>-155.59421187925483</v>
      </c>
      <c r="K557" s="35">
        <f t="shared" si="146"/>
        <v>-156.10003547770205</v>
      </c>
      <c r="L557" s="35">
        <f t="shared" si="146"/>
        <v>-156.60829375921566</v>
      </c>
      <c r="M557" s="35">
        <f t="shared" si="146"/>
        <v>-157.30199605110408</v>
      </c>
      <c r="N557" s="35">
        <f t="shared" si="146"/>
        <v>-155.24679965719849</v>
      </c>
      <c r="O557" s="35">
        <f t="shared" si="146"/>
        <v>-155.63511484113732</v>
      </c>
      <c r="P557" s="35">
        <f t="shared" si="146"/>
        <v>-178.77052353449113</v>
      </c>
      <c r="Q557" s="35">
        <f t="shared" si="146"/>
        <v>-179.25102107514795</v>
      </c>
      <c r="R557" s="35">
        <f t="shared" si="146"/>
        <v>-182.11040912377678</v>
      </c>
      <c r="S557" s="35">
        <f t="shared" si="146"/>
        <v>-182.70037330285083</v>
      </c>
      <c r="T557" s="35">
        <f t="shared" si="146"/>
        <v>-182.66953207862429</v>
      </c>
      <c r="U557" s="35">
        <f t="shared" si="146"/>
        <v>-182.71052430335379</v>
      </c>
      <c r="V557" s="35">
        <f t="shared" si="146"/>
        <v>-182.81999505351527</v>
      </c>
      <c r="W557" s="35">
        <f t="shared" si="146"/>
        <v>-182.99283414043509</v>
      </c>
      <c r="X557" s="35">
        <f t="shared" si="146"/>
        <v>-183.00308578242721</v>
      </c>
      <c r="Y557" s="35">
        <f t="shared" si="146"/>
        <v>-183.23956083690257</v>
      </c>
      <c r="Z557" s="35">
        <f t="shared" si="146"/>
        <v>-183.79725288307944</v>
      </c>
      <c r="AA557" s="35">
        <f t="shared" si="146"/>
        <v>-185.77298917619234</v>
      </c>
      <c r="AB557" s="35">
        <f t="shared" si="146"/>
        <v>-186.02886135661706</v>
      </c>
      <c r="AC557" s="35">
        <f t="shared" si="146"/>
        <v>-186.27791235848426</v>
      </c>
      <c r="AD557" s="35">
        <f t="shared" si="146"/>
        <v>-186.72065929991484</v>
      </c>
      <c r="AE557" s="35">
        <f t="shared" si="146"/>
        <v>-186.83399578630625</v>
      </c>
    </row>
    <row r="558" spans="1:31" x14ac:dyDescent="0.2">
      <c r="A558" s="9" t="s">
        <v>636</v>
      </c>
      <c r="B558" s="4" t="s">
        <v>637</v>
      </c>
      <c r="C558" s="35">
        <f>+C367</f>
        <v>-26.710578046387223</v>
      </c>
      <c r="D558" s="35">
        <f t="shared" ref="D558:AE558" si="147">+D367</f>
        <v>-26.720829688379343</v>
      </c>
      <c r="E558" s="35">
        <f t="shared" si="147"/>
        <v>-26.95730474285471</v>
      </c>
      <c r="F558" s="35">
        <f t="shared" si="147"/>
        <v>-27.514996789031592</v>
      </c>
      <c r="G558" s="35">
        <f t="shared" si="147"/>
        <v>-29.490733082144505</v>
      </c>
      <c r="H558" s="35">
        <f t="shared" si="147"/>
        <v>-29.62085303772378</v>
      </c>
      <c r="I558" s="35">
        <f t="shared" si="147"/>
        <v>-29.705538339237446</v>
      </c>
      <c r="J558" s="35">
        <f t="shared" si="147"/>
        <v>-30.006229893317329</v>
      </c>
      <c r="K558" s="35">
        <f t="shared" si="147"/>
        <v>-30.001602105305405</v>
      </c>
      <c r="L558" s="35">
        <f t="shared" si="147"/>
        <v>-30.221694108132887</v>
      </c>
      <c r="M558" s="35">
        <f t="shared" si="147"/>
        <v>-29.83901492149651</v>
      </c>
      <c r="N558" s="35">
        <f t="shared" si="147"/>
        <v>-32.514110819608689</v>
      </c>
      <c r="O558" s="35">
        <f t="shared" si="147"/>
        <v>-32.496957526922245</v>
      </c>
      <c r="P558" s="35">
        <f t="shared" si="147"/>
        <v>-9.7436169685898371</v>
      </c>
      <c r="Q558" s="35">
        <f t="shared" si="147"/>
        <v>-10.105877898717347</v>
      </c>
      <c r="R558" s="35">
        <f t="shared" si="147"/>
        <v>-7.7013005767156804</v>
      </c>
      <c r="S558" s="35">
        <f t="shared" si="147"/>
        <v>-7.4780560861576664</v>
      </c>
      <c r="T558" s="35">
        <f t="shared" si="147"/>
        <v>-7.5088973103842402</v>
      </c>
      <c r="U558" s="35">
        <f t="shared" si="147"/>
        <v>-7.7565072212123454</v>
      </c>
      <c r="V558" s="35">
        <f t="shared" si="147"/>
        <v>-7.6470364710508516</v>
      </c>
      <c r="W558" s="35">
        <f t="shared" si="147"/>
        <v>-7.4741973841310312</v>
      </c>
      <c r="X558" s="35">
        <f t="shared" si="147"/>
        <v>-7.4639457421389093</v>
      </c>
      <c r="Y558" s="35">
        <f t="shared" si="147"/>
        <v>-7.2274706876635406</v>
      </c>
      <c r="Z558" s="35">
        <f t="shared" si="147"/>
        <v>-6.6697786414866593</v>
      </c>
      <c r="AA558" s="35">
        <f t="shared" si="147"/>
        <v>-4.6940423483737472</v>
      </c>
      <c r="AB558" s="35">
        <f t="shared" si="147"/>
        <v>-4.4381701679490568</v>
      </c>
      <c r="AC558" s="35">
        <f t="shared" si="147"/>
        <v>-4.1891191660818459</v>
      </c>
      <c r="AD558" s="35">
        <f t="shared" si="147"/>
        <v>-3.7463722246512683</v>
      </c>
      <c r="AE558" s="35">
        <f t="shared" si="147"/>
        <v>-3.6330357382598377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50">+D563+D564</f>
        <v>0</v>
      </c>
      <c r="E562" s="21">
        <f t="shared" si="150"/>
        <v>0</v>
      </c>
      <c r="F562" s="21">
        <f t="shared" si="150"/>
        <v>0</v>
      </c>
      <c r="G562" s="21">
        <f t="shared" si="150"/>
        <v>0</v>
      </c>
      <c r="H562" s="21">
        <f t="shared" si="150"/>
        <v>0</v>
      </c>
      <c r="I562" s="21">
        <f t="shared" si="150"/>
        <v>0</v>
      </c>
      <c r="J562" s="21">
        <f t="shared" si="150"/>
        <v>0</v>
      </c>
      <c r="K562" s="21">
        <f t="shared" si="150"/>
        <v>0</v>
      </c>
      <c r="L562" s="21">
        <f t="shared" si="150"/>
        <v>0</v>
      </c>
      <c r="M562" s="21">
        <f t="shared" si="150"/>
        <v>0</v>
      </c>
      <c r="N562" s="21">
        <f t="shared" si="150"/>
        <v>0</v>
      </c>
      <c r="O562" s="21">
        <f t="shared" si="150"/>
        <v>0</v>
      </c>
      <c r="P562" s="21">
        <f t="shared" si="150"/>
        <v>0</v>
      </c>
      <c r="Q562" s="21">
        <f t="shared" si="150"/>
        <v>0</v>
      </c>
      <c r="R562" s="21">
        <f t="shared" si="150"/>
        <v>0</v>
      </c>
      <c r="S562" s="21">
        <f t="shared" si="150"/>
        <v>0</v>
      </c>
      <c r="T562" s="21">
        <f t="shared" si="150"/>
        <v>0</v>
      </c>
      <c r="U562" s="21">
        <f t="shared" si="150"/>
        <v>0</v>
      </c>
      <c r="V562" s="21">
        <f t="shared" si="150"/>
        <v>0</v>
      </c>
      <c r="W562" s="21">
        <f t="shared" si="150"/>
        <v>0</v>
      </c>
      <c r="X562" s="21">
        <f t="shared" si="150"/>
        <v>0</v>
      </c>
      <c r="Y562" s="21">
        <f t="shared" si="150"/>
        <v>0</v>
      </c>
      <c r="Z562" s="21">
        <f t="shared" si="150"/>
        <v>0</v>
      </c>
      <c r="AA562" s="21">
        <f t="shared" si="150"/>
        <v>0</v>
      </c>
      <c r="AB562" s="21">
        <f t="shared" si="150"/>
        <v>0</v>
      </c>
      <c r="AC562" s="21">
        <f t="shared" si="150"/>
        <v>0</v>
      </c>
      <c r="AD562" s="21">
        <f t="shared" si="150"/>
        <v>0</v>
      </c>
      <c r="AE562" s="21">
        <f t="shared" si="150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si="151"/>
        <v>0</v>
      </c>
      <c r="E564" s="35">
        <f t="shared" si="151"/>
        <v>0</v>
      </c>
      <c r="F564" s="35">
        <f t="shared" si="151"/>
        <v>0</v>
      </c>
      <c r="G564" s="35">
        <f t="shared" si="151"/>
        <v>0</v>
      </c>
      <c r="H564" s="35">
        <f t="shared" si="151"/>
        <v>0</v>
      </c>
      <c r="I564" s="35">
        <f t="shared" si="151"/>
        <v>0</v>
      </c>
      <c r="J564" s="35">
        <f t="shared" si="151"/>
        <v>0</v>
      </c>
      <c r="K564" s="35">
        <f t="shared" si="151"/>
        <v>0</v>
      </c>
      <c r="L564" s="35">
        <f t="shared" si="151"/>
        <v>0</v>
      </c>
      <c r="M564" s="35">
        <f t="shared" si="151"/>
        <v>0</v>
      </c>
      <c r="N564" s="35">
        <f t="shared" si="151"/>
        <v>0</v>
      </c>
      <c r="O564" s="35">
        <f t="shared" si="151"/>
        <v>0</v>
      </c>
      <c r="P564" s="35">
        <f t="shared" si="151"/>
        <v>0</v>
      </c>
      <c r="Q564" s="35">
        <f t="shared" si="151"/>
        <v>0</v>
      </c>
      <c r="R564" s="35">
        <f t="shared" si="151"/>
        <v>0</v>
      </c>
      <c r="S564" s="35">
        <f t="shared" si="151"/>
        <v>0</v>
      </c>
      <c r="T564" s="35">
        <f t="shared" si="151"/>
        <v>0</v>
      </c>
      <c r="U564" s="35">
        <f t="shared" si="151"/>
        <v>0</v>
      </c>
      <c r="V564" s="35">
        <f t="shared" si="151"/>
        <v>0</v>
      </c>
      <c r="W564" s="35">
        <f t="shared" si="151"/>
        <v>0</v>
      </c>
      <c r="X564" s="35">
        <f t="shared" si="151"/>
        <v>0</v>
      </c>
      <c r="Y564" s="35">
        <f t="shared" si="151"/>
        <v>0</v>
      </c>
      <c r="Z564" s="35">
        <f t="shared" si="151"/>
        <v>0</v>
      </c>
      <c r="AA564" s="35">
        <f t="shared" si="151"/>
        <v>0</v>
      </c>
      <c r="AB564" s="35">
        <f t="shared" si="151"/>
        <v>0</v>
      </c>
      <c r="AC564" s="35">
        <f t="shared" si="151"/>
        <v>0</v>
      </c>
      <c r="AD564" s="35">
        <f t="shared" si="151"/>
        <v>0</v>
      </c>
      <c r="AE564" s="35">
        <f t="shared" si="151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58">+D423</f>
        <v>0</v>
      </c>
      <c r="E574" s="37">
        <f t="shared" si="158"/>
        <v>0</v>
      </c>
      <c r="F574" s="37">
        <f t="shared" si="158"/>
        <v>0</v>
      </c>
      <c r="G574" s="37">
        <f t="shared" si="158"/>
        <v>0</v>
      </c>
      <c r="H574" s="37">
        <f t="shared" si="158"/>
        <v>0</v>
      </c>
      <c r="I574" s="37">
        <f t="shared" si="158"/>
        <v>0</v>
      </c>
      <c r="J574" s="37">
        <f t="shared" si="158"/>
        <v>0</v>
      </c>
      <c r="K574" s="37">
        <f t="shared" si="158"/>
        <v>0</v>
      </c>
      <c r="L574" s="37">
        <f t="shared" si="158"/>
        <v>0</v>
      </c>
      <c r="M574" s="37">
        <f t="shared" si="158"/>
        <v>0</v>
      </c>
      <c r="N574" s="37">
        <f t="shared" si="158"/>
        <v>0</v>
      </c>
      <c r="O574" s="37">
        <f t="shared" si="158"/>
        <v>0</v>
      </c>
      <c r="P574" s="37">
        <f t="shared" si="158"/>
        <v>0</v>
      </c>
      <c r="Q574" s="37">
        <f t="shared" si="158"/>
        <v>0</v>
      </c>
      <c r="R574" s="37">
        <f t="shared" si="158"/>
        <v>0</v>
      </c>
      <c r="S574" s="37">
        <f t="shared" si="158"/>
        <v>0</v>
      </c>
      <c r="T574" s="37">
        <f t="shared" si="158"/>
        <v>0</v>
      </c>
      <c r="U574" s="37">
        <f t="shared" si="158"/>
        <v>0</v>
      </c>
      <c r="V574" s="37">
        <f t="shared" si="158"/>
        <v>0</v>
      </c>
      <c r="W574" s="37">
        <f t="shared" si="158"/>
        <v>0</v>
      </c>
      <c r="X574" s="37">
        <f t="shared" si="158"/>
        <v>0</v>
      </c>
      <c r="Y574" s="37">
        <f t="shared" si="158"/>
        <v>0</v>
      </c>
      <c r="Z574" s="37">
        <f t="shared" si="158"/>
        <v>0</v>
      </c>
      <c r="AA574" s="37">
        <f t="shared" si="158"/>
        <v>0</v>
      </c>
      <c r="AB574" s="37">
        <f t="shared" si="158"/>
        <v>0</v>
      </c>
      <c r="AC574" s="37">
        <f t="shared" si="158"/>
        <v>0</v>
      </c>
      <c r="AD574" s="37">
        <f t="shared" si="158"/>
        <v>0</v>
      </c>
      <c r="AE574" s="37">
        <f t="shared" si="158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-175.66590774047799</v>
      </c>
      <c r="D599" s="28">
        <f t="shared" ref="D599:AE599" si="164">+D600+D604+D613+D624+D633</f>
        <v>-176.77235563054006</v>
      </c>
      <c r="E599" s="28">
        <f t="shared" si="164"/>
        <v>-178.36303757437778</v>
      </c>
      <c r="F599" s="28">
        <f t="shared" si="164"/>
        <v>-179.8618926485243</v>
      </c>
      <c r="G599" s="28">
        <f t="shared" si="164"/>
        <v>-182.68215430492984</v>
      </c>
      <c r="H599" s="28">
        <f t="shared" si="164"/>
        <v>-184.08040407904804</v>
      </c>
      <c r="I599" s="28">
        <f t="shared" si="164"/>
        <v>-184.95665475412915</v>
      </c>
      <c r="J599" s="28">
        <f t="shared" si="164"/>
        <v>-185.60044177257217</v>
      </c>
      <c r="K599" s="28">
        <f t="shared" si="164"/>
        <v>-186.10163758300746</v>
      </c>
      <c r="L599" s="28">
        <f t="shared" si="164"/>
        <v>-186.82998786734854</v>
      </c>
      <c r="M599" s="28">
        <f t="shared" si="164"/>
        <v>-187.14101097260058</v>
      </c>
      <c r="N599" s="28">
        <f t="shared" si="164"/>
        <v>-187.76091047680717</v>
      </c>
      <c r="O599" s="28">
        <f t="shared" si="164"/>
        <v>-188.13207236805957</v>
      </c>
      <c r="P599" s="28">
        <f t="shared" si="164"/>
        <v>-188.51414050308097</v>
      </c>
      <c r="Q599" s="28">
        <f t="shared" si="164"/>
        <v>-189.3568989738653</v>
      </c>
      <c r="R599" s="28">
        <f t="shared" si="164"/>
        <v>-189.81170970049246</v>
      </c>
      <c r="S599" s="28">
        <f t="shared" si="164"/>
        <v>-190.1784293890085</v>
      </c>
      <c r="T599" s="28">
        <f t="shared" si="164"/>
        <v>-190.17842938900853</v>
      </c>
      <c r="U599" s="28">
        <f t="shared" si="164"/>
        <v>-190.46703152456615</v>
      </c>
      <c r="V599" s="28">
        <f t="shared" si="164"/>
        <v>-190.46703152456612</v>
      </c>
      <c r="W599" s="28">
        <f t="shared" si="164"/>
        <v>-190.46703152456612</v>
      </c>
      <c r="X599" s="28">
        <f t="shared" si="164"/>
        <v>-190.46703152456612</v>
      </c>
      <c r="Y599" s="28">
        <f t="shared" si="164"/>
        <v>-190.4670315245661</v>
      </c>
      <c r="Z599" s="28">
        <f t="shared" si="164"/>
        <v>-190.4670315245661</v>
      </c>
      <c r="AA599" s="28">
        <f t="shared" si="164"/>
        <v>-190.4670315245661</v>
      </c>
      <c r="AB599" s="28">
        <f t="shared" si="164"/>
        <v>-190.46703152456612</v>
      </c>
      <c r="AC599" s="28">
        <f t="shared" si="164"/>
        <v>-190.4670315245661</v>
      </c>
      <c r="AD599" s="28">
        <f t="shared" si="164"/>
        <v>-190.46703152456612</v>
      </c>
      <c r="AE599" s="28">
        <f t="shared" si="164"/>
        <v>-190.4670315245661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-175.66590774047799</v>
      </c>
      <c r="D624" s="28">
        <f t="shared" ref="D624:AE624" si="181">+D625+D626+D627+D628+D629+D630+D631+D632</f>
        <v>-176.77235563054006</v>
      </c>
      <c r="E624" s="28">
        <f t="shared" si="181"/>
        <v>-178.36303757437778</v>
      </c>
      <c r="F624" s="28">
        <f t="shared" si="181"/>
        <v>-179.8618926485243</v>
      </c>
      <c r="G624" s="28">
        <f t="shared" si="181"/>
        <v>-182.68215430492984</v>
      </c>
      <c r="H624" s="28">
        <f t="shared" si="181"/>
        <v>-184.08040407904804</v>
      </c>
      <c r="I624" s="28">
        <f t="shared" si="181"/>
        <v>-184.95665475412915</v>
      </c>
      <c r="J624" s="28">
        <f t="shared" si="181"/>
        <v>-185.60044177257217</v>
      </c>
      <c r="K624" s="28">
        <f t="shared" si="181"/>
        <v>-186.10163758300746</v>
      </c>
      <c r="L624" s="28">
        <f t="shared" si="181"/>
        <v>-186.82998786734854</v>
      </c>
      <c r="M624" s="28">
        <f t="shared" si="181"/>
        <v>-187.14101097260058</v>
      </c>
      <c r="N624" s="28">
        <f t="shared" si="181"/>
        <v>-187.76091047680717</v>
      </c>
      <c r="O624" s="28">
        <f t="shared" si="181"/>
        <v>-188.13207236805957</v>
      </c>
      <c r="P624" s="28">
        <f t="shared" si="181"/>
        <v>-188.51414050308097</v>
      </c>
      <c r="Q624" s="28">
        <f t="shared" si="181"/>
        <v>-189.3568989738653</v>
      </c>
      <c r="R624" s="28">
        <f t="shared" si="181"/>
        <v>-189.81170970049246</v>
      </c>
      <c r="S624" s="28">
        <f t="shared" si="181"/>
        <v>-190.1784293890085</v>
      </c>
      <c r="T624" s="28">
        <f t="shared" si="181"/>
        <v>-190.17842938900853</v>
      </c>
      <c r="U624" s="28">
        <f t="shared" si="181"/>
        <v>-190.46703152456615</v>
      </c>
      <c r="V624" s="28">
        <f t="shared" si="181"/>
        <v>-190.46703152456612</v>
      </c>
      <c r="W624" s="28">
        <f t="shared" si="181"/>
        <v>-190.46703152456612</v>
      </c>
      <c r="X624" s="28">
        <f t="shared" si="181"/>
        <v>-190.46703152456612</v>
      </c>
      <c r="Y624" s="28">
        <f t="shared" si="181"/>
        <v>-190.4670315245661</v>
      </c>
      <c r="Z624" s="28">
        <f t="shared" si="181"/>
        <v>-190.4670315245661</v>
      </c>
      <c r="AA624" s="28">
        <f t="shared" si="181"/>
        <v>-190.4670315245661</v>
      </c>
      <c r="AB624" s="28">
        <f t="shared" si="181"/>
        <v>-190.46703152456612</v>
      </c>
      <c r="AC624" s="28">
        <f t="shared" si="181"/>
        <v>-190.4670315245661</v>
      </c>
      <c r="AD624" s="28">
        <f t="shared" si="181"/>
        <v>-190.46703152456612</v>
      </c>
      <c r="AE624" s="28">
        <f t="shared" si="181"/>
        <v>-190.4670315245661</v>
      </c>
    </row>
    <row r="625" spans="1:31" x14ac:dyDescent="0.2">
      <c r="A625" s="9" t="s">
        <v>549</v>
      </c>
      <c r="B625" s="4" t="s">
        <v>550</v>
      </c>
      <c r="C625" s="37">
        <f>+C556</f>
        <v>-175.66590774047799</v>
      </c>
      <c r="D625" s="37">
        <f t="shared" ref="D625:AE625" si="182">+D556</f>
        <v>-176.77235563054006</v>
      </c>
      <c r="E625" s="37">
        <f t="shared" si="182"/>
        <v>-178.36303757437778</v>
      </c>
      <c r="F625" s="37">
        <f t="shared" si="182"/>
        <v>-179.8618926485243</v>
      </c>
      <c r="G625" s="37">
        <f t="shared" si="182"/>
        <v>-182.68215430492984</v>
      </c>
      <c r="H625" s="37">
        <f t="shared" si="182"/>
        <v>-184.08040407904804</v>
      </c>
      <c r="I625" s="37">
        <f t="shared" si="182"/>
        <v>-184.95665475412915</v>
      </c>
      <c r="J625" s="37">
        <f t="shared" si="182"/>
        <v>-185.60044177257217</v>
      </c>
      <c r="K625" s="37">
        <f t="shared" si="182"/>
        <v>-186.10163758300746</v>
      </c>
      <c r="L625" s="37">
        <f t="shared" si="182"/>
        <v>-186.82998786734854</v>
      </c>
      <c r="M625" s="37">
        <f t="shared" si="182"/>
        <v>-187.14101097260058</v>
      </c>
      <c r="N625" s="37">
        <f t="shared" si="182"/>
        <v>-187.76091047680717</v>
      </c>
      <c r="O625" s="37">
        <f t="shared" si="182"/>
        <v>-188.13207236805957</v>
      </c>
      <c r="P625" s="37">
        <f t="shared" si="182"/>
        <v>-188.51414050308097</v>
      </c>
      <c r="Q625" s="37">
        <f t="shared" si="182"/>
        <v>-189.3568989738653</v>
      </c>
      <c r="R625" s="37">
        <f t="shared" si="182"/>
        <v>-189.81170970049246</v>
      </c>
      <c r="S625" s="37">
        <f t="shared" si="182"/>
        <v>-190.1784293890085</v>
      </c>
      <c r="T625" s="37">
        <f t="shared" si="182"/>
        <v>-190.17842938900853</v>
      </c>
      <c r="U625" s="37">
        <f t="shared" si="182"/>
        <v>-190.46703152456615</v>
      </c>
      <c r="V625" s="37">
        <f t="shared" si="182"/>
        <v>-190.46703152456612</v>
      </c>
      <c r="W625" s="37">
        <f t="shared" si="182"/>
        <v>-190.46703152456612</v>
      </c>
      <c r="X625" s="37">
        <f t="shared" si="182"/>
        <v>-190.46703152456612</v>
      </c>
      <c r="Y625" s="37">
        <f t="shared" si="182"/>
        <v>-190.4670315245661</v>
      </c>
      <c r="Z625" s="37">
        <f t="shared" si="182"/>
        <v>-190.4670315245661</v>
      </c>
      <c r="AA625" s="37">
        <f t="shared" si="182"/>
        <v>-190.4670315245661</v>
      </c>
      <c r="AB625" s="37">
        <f t="shared" si="182"/>
        <v>-190.46703152456612</v>
      </c>
      <c r="AC625" s="37">
        <f t="shared" si="182"/>
        <v>-190.4670315245661</v>
      </c>
      <c r="AD625" s="37">
        <f t="shared" si="182"/>
        <v>-190.46703152456612</v>
      </c>
      <c r="AE625" s="37">
        <f t="shared" si="182"/>
        <v>-190.4670315245661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184">+D562</f>
        <v>0</v>
      </c>
      <c r="E627" s="37">
        <f t="shared" si="184"/>
        <v>0</v>
      </c>
      <c r="F627" s="37">
        <f t="shared" si="184"/>
        <v>0</v>
      </c>
      <c r="G627" s="37">
        <f t="shared" si="184"/>
        <v>0</v>
      </c>
      <c r="H627" s="37">
        <f t="shared" si="184"/>
        <v>0</v>
      </c>
      <c r="I627" s="37">
        <f t="shared" si="184"/>
        <v>0</v>
      </c>
      <c r="J627" s="37">
        <f t="shared" si="184"/>
        <v>0</v>
      </c>
      <c r="K627" s="37">
        <f t="shared" si="184"/>
        <v>0</v>
      </c>
      <c r="L627" s="37">
        <f t="shared" si="184"/>
        <v>0</v>
      </c>
      <c r="M627" s="37">
        <f t="shared" si="184"/>
        <v>0</v>
      </c>
      <c r="N627" s="37">
        <f t="shared" si="184"/>
        <v>0</v>
      </c>
      <c r="O627" s="37">
        <f t="shared" si="184"/>
        <v>0</v>
      </c>
      <c r="P627" s="37">
        <f t="shared" si="184"/>
        <v>0</v>
      </c>
      <c r="Q627" s="37">
        <f t="shared" si="184"/>
        <v>0</v>
      </c>
      <c r="R627" s="37">
        <f t="shared" si="184"/>
        <v>0</v>
      </c>
      <c r="S627" s="37">
        <f t="shared" si="184"/>
        <v>0</v>
      </c>
      <c r="T627" s="37">
        <f t="shared" si="184"/>
        <v>0</v>
      </c>
      <c r="U627" s="37">
        <f t="shared" si="184"/>
        <v>0</v>
      </c>
      <c r="V627" s="37">
        <f t="shared" si="184"/>
        <v>0</v>
      </c>
      <c r="W627" s="37">
        <f t="shared" si="184"/>
        <v>0</v>
      </c>
      <c r="X627" s="37">
        <f t="shared" si="184"/>
        <v>0</v>
      </c>
      <c r="Y627" s="37">
        <f t="shared" si="184"/>
        <v>0</v>
      </c>
      <c r="Z627" s="37">
        <f t="shared" si="184"/>
        <v>0</v>
      </c>
      <c r="AA627" s="37">
        <f t="shared" si="184"/>
        <v>0</v>
      </c>
      <c r="AB627" s="37">
        <f t="shared" si="184"/>
        <v>0</v>
      </c>
      <c r="AC627" s="37">
        <f t="shared" si="184"/>
        <v>0</v>
      </c>
      <c r="AD627" s="37">
        <f t="shared" si="184"/>
        <v>0</v>
      </c>
      <c r="AE627" s="37">
        <f t="shared" si="184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188">+D574</f>
        <v>0</v>
      </c>
      <c r="E631" s="37">
        <f t="shared" si="188"/>
        <v>0</v>
      </c>
      <c r="F631" s="37">
        <f t="shared" si="188"/>
        <v>0</v>
      </c>
      <c r="G631" s="37">
        <f t="shared" si="188"/>
        <v>0</v>
      </c>
      <c r="H631" s="37">
        <f t="shared" si="188"/>
        <v>0</v>
      </c>
      <c r="I631" s="37">
        <f t="shared" si="188"/>
        <v>0</v>
      </c>
      <c r="J631" s="37">
        <f t="shared" si="188"/>
        <v>0</v>
      </c>
      <c r="K631" s="37">
        <f t="shared" si="188"/>
        <v>0</v>
      </c>
      <c r="L631" s="37">
        <f t="shared" si="188"/>
        <v>0</v>
      </c>
      <c r="M631" s="37">
        <f t="shared" si="188"/>
        <v>0</v>
      </c>
      <c r="N631" s="37">
        <f t="shared" si="188"/>
        <v>0</v>
      </c>
      <c r="O631" s="37">
        <f t="shared" si="188"/>
        <v>0</v>
      </c>
      <c r="P631" s="37">
        <f t="shared" si="188"/>
        <v>0</v>
      </c>
      <c r="Q631" s="37">
        <f t="shared" si="188"/>
        <v>0</v>
      </c>
      <c r="R631" s="37">
        <f t="shared" si="188"/>
        <v>0</v>
      </c>
      <c r="S631" s="37">
        <f t="shared" si="188"/>
        <v>0</v>
      </c>
      <c r="T631" s="37">
        <f t="shared" si="188"/>
        <v>0</v>
      </c>
      <c r="U631" s="37">
        <f t="shared" si="188"/>
        <v>0</v>
      </c>
      <c r="V631" s="37">
        <f t="shared" si="188"/>
        <v>0</v>
      </c>
      <c r="W631" s="37">
        <f t="shared" si="188"/>
        <v>0</v>
      </c>
      <c r="X631" s="37">
        <f t="shared" si="188"/>
        <v>0</v>
      </c>
      <c r="Y631" s="37">
        <f t="shared" si="188"/>
        <v>0</v>
      </c>
      <c r="Z631" s="37">
        <f t="shared" si="188"/>
        <v>0</v>
      </c>
      <c r="AA631" s="37">
        <f t="shared" si="188"/>
        <v>0</v>
      </c>
      <c r="AB631" s="37">
        <f t="shared" si="188"/>
        <v>0</v>
      </c>
      <c r="AC631" s="37">
        <f t="shared" si="188"/>
        <v>0</v>
      </c>
      <c r="AD631" s="37">
        <f t="shared" si="188"/>
        <v>0</v>
      </c>
      <c r="AE631" s="37">
        <f t="shared" si="188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-175.66590774047799</v>
      </c>
      <c r="D656" s="28">
        <f t="shared" ref="D656:AE656" si="195">+D657+D658+D659+D660+D661</f>
        <v>-176.77235563054006</v>
      </c>
      <c r="E656" s="28">
        <f t="shared" si="195"/>
        <v>-178.36303757437778</v>
      </c>
      <c r="F656" s="28">
        <f t="shared" si="195"/>
        <v>-179.8618926485243</v>
      </c>
      <c r="G656" s="28">
        <f t="shared" si="195"/>
        <v>-182.68215430492984</v>
      </c>
      <c r="H656" s="28">
        <f t="shared" si="195"/>
        <v>-184.08040407904804</v>
      </c>
      <c r="I656" s="28">
        <f t="shared" si="195"/>
        <v>-184.95665475412915</v>
      </c>
      <c r="J656" s="28">
        <f t="shared" si="195"/>
        <v>-185.60044177257217</v>
      </c>
      <c r="K656" s="28">
        <f t="shared" si="195"/>
        <v>-186.10163758300746</v>
      </c>
      <c r="L656" s="28">
        <f t="shared" si="195"/>
        <v>-186.82998786734854</v>
      </c>
      <c r="M656" s="28">
        <f t="shared" si="195"/>
        <v>-187.14101097260058</v>
      </c>
      <c r="N656" s="28">
        <f t="shared" si="195"/>
        <v>-187.76091047680717</v>
      </c>
      <c r="O656" s="28">
        <f t="shared" si="195"/>
        <v>-188.13207236805957</v>
      </c>
      <c r="P656" s="28">
        <f t="shared" si="195"/>
        <v>-188.51414050308097</v>
      </c>
      <c r="Q656" s="28">
        <f t="shared" si="195"/>
        <v>-189.3568989738653</v>
      </c>
      <c r="R656" s="28">
        <f t="shared" si="195"/>
        <v>-189.81170970049246</v>
      </c>
      <c r="S656" s="28">
        <f t="shared" si="195"/>
        <v>-190.1784293890085</v>
      </c>
      <c r="T656" s="28">
        <f t="shared" si="195"/>
        <v>-190.17842938900853</v>
      </c>
      <c r="U656" s="28">
        <f t="shared" si="195"/>
        <v>-190.46703152456615</v>
      </c>
      <c r="V656" s="28">
        <f t="shared" si="195"/>
        <v>-190.46703152456612</v>
      </c>
      <c r="W656" s="28">
        <f t="shared" si="195"/>
        <v>-190.46703152456612</v>
      </c>
      <c r="X656" s="28">
        <f t="shared" si="195"/>
        <v>-190.46703152456612</v>
      </c>
      <c r="Y656" s="28">
        <f t="shared" si="195"/>
        <v>-190.4670315245661</v>
      </c>
      <c r="Z656" s="28">
        <f t="shared" si="195"/>
        <v>-190.4670315245661</v>
      </c>
      <c r="AA656" s="28">
        <f t="shared" si="195"/>
        <v>-190.4670315245661</v>
      </c>
      <c r="AB656" s="28">
        <f t="shared" si="195"/>
        <v>-190.46703152456612</v>
      </c>
      <c r="AC656" s="28">
        <f t="shared" si="195"/>
        <v>-190.4670315245661</v>
      </c>
      <c r="AD656" s="28">
        <f t="shared" si="195"/>
        <v>-190.46703152456612</v>
      </c>
      <c r="AE656" s="28">
        <f t="shared" si="195"/>
        <v>-190.4670315245661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-175.66590774047799</v>
      </c>
      <c r="D660" s="28">
        <f t="shared" ref="D660:AE660" si="199">+D624</f>
        <v>-176.77235563054006</v>
      </c>
      <c r="E660" s="28">
        <f t="shared" si="199"/>
        <v>-178.36303757437778</v>
      </c>
      <c r="F660" s="28">
        <f t="shared" si="199"/>
        <v>-179.8618926485243</v>
      </c>
      <c r="G660" s="28">
        <f t="shared" si="199"/>
        <v>-182.68215430492984</v>
      </c>
      <c r="H660" s="28">
        <f t="shared" si="199"/>
        <v>-184.08040407904804</v>
      </c>
      <c r="I660" s="28">
        <f t="shared" si="199"/>
        <v>-184.95665475412915</v>
      </c>
      <c r="J660" s="28">
        <f t="shared" si="199"/>
        <v>-185.60044177257217</v>
      </c>
      <c r="K660" s="28">
        <f t="shared" si="199"/>
        <v>-186.10163758300746</v>
      </c>
      <c r="L660" s="28">
        <f t="shared" si="199"/>
        <v>-186.82998786734854</v>
      </c>
      <c r="M660" s="28">
        <f t="shared" si="199"/>
        <v>-187.14101097260058</v>
      </c>
      <c r="N660" s="28">
        <f t="shared" si="199"/>
        <v>-187.76091047680717</v>
      </c>
      <c r="O660" s="28">
        <f t="shared" si="199"/>
        <v>-188.13207236805957</v>
      </c>
      <c r="P660" s="28">
        <f t="shared" si="199"/>
        <v>-188.51414050308097</v>
      </c>
      <c r="Q660" s="28">
        <f t="shared" si="199"/>
        <v>-189.3568989738653</v>
      </c>
      <c r="R660" s="28">
        <f t="shared" si="199"/>
        <v>-189.81170970049246</v>
      </c>
      <c r="S660" s="28">
        <f t="shared" si="199"/>
        <v>-190.1784293890085</v>
      </c>
      <c r="T660" s="28">
        <f t="shared" si="199"/>
        <v>-190.17842938900853</v>
      </c>
      <c r="U660" s="28">
        <f t="shared" si="199"/>
        <v>-190.46703152456615</v>
      </c>
      <c r="V660" s="28">
        <f t="shared" si="199"/>
        <v>-190.46703152456612</v>
      </c>
      <c r="W660" s="28">
        <f t="shared" si="199"/>
        <v>-190.46703152456612</v>
      </c>
      <c r="X660" s="28">
        <f t="shared" si="199"/>
        <v>-190.46703152456612</v>
      </c>
      <c r="Y660" s="28">
        <f t="shared" si="199"/>
        <v>-190.4670315245661</v>
      </c>
      <c r="Z660" s="28">
        <f t="shared" si="199"/>
        <v>-190.4670315245661</v>
      </c>
      <c r="AA660" s="28">
        <f t="shared" si="199"/>
        <v>-190.4670315245661</v>
      </c>
      <c r="AB660" s="28">
        <f t="shared" si="199"/>
        <v>-190.46703152456612</v>
      </c>
      <c r="AC660" s="28">
        <f t="shared" si="199"/>
        <v>-190.4670315245661</v>
      </c>
      <c r="AD660" s="28">
        <f t="shared" si="199"/>
        <v>-190.46703152456612</v>
      </c>
      <c r="AE660" s="28">
        <f t="shared" si="199"/>
        <v>-190.4670315245661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15" priority="235" operator="equal">
      <formula>0</formula>
    </cfRule>
  </conditionalFormatting>
  <conditionalFormatting sqref="AD2:AE2">
    <cfRule type="cellIs" dxfId="714" priority="234" operator="equal">
      <formula>0</formula>
    </cfRule>
  </conditionalFormatting>
  <conditionalFormatting sqref="A425:B426 A430:B431 A434:B437 A427:A429">
    <cfRule type="cellIs" dxfId="713" priority="233" operator="lessThan">
      <formula>0</formula>
    </cfRule>
  </conditionalFormatting>
  <conditionalFormatting sqref="A432:B433">
    <cfRule type="cellIs" dxfId="712" priority="232" operator="lessThan">
      <formula>0</formula>
    </cfRule>
  </conditionalFormatting>
  <conditionalFormatting sqref="B555 A576:B581">
    <cfRule type="cellIs" dxfId="711" priority="231" operator="lessThan">
      <formula>0</formula>
    </cfRule>
  </conditionalFormatting>
  <conditionalFormatting sqref="A633:B638 B624">
    <cfRule type="cellIs" dxfId="710" priority="230" operator="lessThan">
      <formula>0</formula>
    </cfRule>
  </conditionalFormatting>
  <conditionalFormatting sqref="A661:B661">
    <cfRule type="cellIs" dxfId="709" priority="229" operator="lessThan">
      <formula>0</formula>
    </cfRule>
  </conditionalFormatting>
  <conditionalFormatting sqref="B659:B660">
    <cfRule type="cellIs" dxfId="708" priority="228" operator="lessThan">
      <formula>0</formula>
    </cfRule>
  </conditionalFormatting>
  <conditionalFormatting sqref="B613">
    <cfRule type="cellIs" dxfId="707" priority="227" operator="lessThan">
      <formula>0</formula>
    </cfRule>
  </conditionalFormatting>
  <conditionalFormatting sqref="C192:C210 C212:C215">
    <cfRule type="cellIs" dxfId="706" priority="226" operator="lessThan">
      <formula>0</formula>
    </cfRule>
  </conditionalFormatting>
  <conditionalFormatting sqref="C291">
    <cfRule type="cellIs" dxfId="705" priority="225" operator="lessThan">
      <formula>0</formula>
    </cfRule>
  </conditionalFormatting>
  <conditionalFormatting sqref="C211">
    <cfRule type="cellIs" dxfId="704" priority="224" operator="lessThan">
      <formula>0</formula>
    </cfRule>
  </conditionalFormatting>
  <conditionalFormatting sqref="C287">
    <cfRule type="cellIs" dxfId="703" priority="223" operator="lessThan">
      <formula>0</formula>
    </cfRule>
  </conditionalFormatting>
  <conditionalFormatting sqref="C453">
    <cfRule type="cellIs" dxfId="702" priority="222" operator="lessThan">
      <formula>0</formula>
    </cfRule>
  </conditionalFormatting>
  <conditionalFormatting sqref="C453">
    <cfRule type="cellIs" dxfId="701" priority="220" operator="equal">
      <formula>0</formula>
    </cfRule>
    <cfRule type="cellIs" dxfId="700" priority="221" operator="equal">
      <formula>0</formula>
    </cfRule>
  </conditionalFormatting>
  <conditionalFormatting sqref="C597">
    <cfRule type="cellIs" dxfId="699" priority="219" operator="lessThan">
      <formula>0</formula>
    </cfRule>
  </conditionalFormatting>
  <conditionalFormatting sqref="C597">
    <cfRule type="cellIs" dxfId="698" priority="217" operator="equal">
      <formula>0</formula>
    </cfRule>
    <cfRule type="cellIs" dxfId="697" priority="218" operator="equal">
      <formula>0</formula>
    </cfRule>
  </conditionalFormatting>
  <conditionalFormatting sqref="C654">
    <cfRule type="cellIs" dxfId="696" priority="216" operator="lessThan">
      <formula>0</formula>
    </cfRule>
  </conditionalFormatting>
  <conditionalFormatting sqref="C654">
    <cfRule type="cellIs" dxfId="695" priority="214" operator="equal">
      <formula>0</formula>
    </cfRule>
    <cfRule type="cellIs" dxfId="694" priority="215" operator="equal">
      <formula>0</formula>
    </cfRule>
  </conditionalFormatting>
  <conditionalFormatting sqref="C187">
    <cfRule type="cellIs" dxfId="693" priority="213" operator="lessThan">
      <formula>0</formula>
    </cfRule>
  </conditionalFormatting>
  <conditionalFormatting sqref="C216:C225 C227:C270 C273:C278 C280:C285">
    <cfRule type="cellIs" dxfId="692" priority="212" operator="lessThan">
      <formula>0</formula>
    </cfRule>
  </conditionalFormatting>
  <conditionalFormatting sqref="C271">
    <cfRule type="cellIs" dxfId="691" priority="211" operator="lessThan">
      <formula>0</formula>
    </cfRule>
  </conditionalFormatting>
  <conditionalFormatting sqref="C226">
    <cfRule type="cellIs" dxfId="690" priority="210" operator="lessThan">
      <formula>0</formula>
    </cfRule>
  </conditionalFormatting>
  <conditionalFormatting sqref="C272">
    <cfRule type="cellIs" dxfId="689" priority="209" operator="lessThan">
      <formula>0</formula>
    </cfRule>
  </conditionalFormatting>
  <conditionalFormatting sqref="C279">
    <cfRule type="cellIs" dxfId="688" priority="208" operator="lessThan">
      <formula>0</formula>
    </cfRule>
  </conditionalFormatting>
  <conditionalFormatting sqref="C191">
    <cfRule type="cellIs" dxfId="687" priority="207" operator="lessThan">
      <formula>0</formula>
    </cfRule>
  </conditionalFormatting>
  <conditionalFormatting sqref="C315 C328 C341 C349:C350 C358:C359 C364 C368 C371 C374 C377 C380 C383 C297:C302">
    <cfRule type="cellIs" dxfId="686" priority="205" operator="lessThan">
      <formula>0</formula>
    </cfRule>
  </conditionalFormatting>
  <conditionalFormatting sqref="C385 C391 C393 C399 C401 C407 C409 C415 C417 C424">
    <cfRule type="cellIs" dxfId="685" priority="204" operator="lessThan">
      <formula>0</formula>
    </cfRule>
  </conditionalFormatting>
  <conditionalFormatting sqref="C367">
    <cfRule type="cellIs" dxfId="684" priority="206" operator="lessThan">
      <formula>0</formula>
    </cfRule>
  </conditionalFormatting>
  <conditionalFormatting sqref="C303:AE314">
    <cfRule type="cellIs" dxfId="683" priority="188" operator="lessThan">
      <formula>0</formula>
    </cfRule>
  </conditionalFormatting>
  <conditionalFormatting sqref="C355">
    <cfRule type="cellIs" dxfId="682" priority="185" operator="lessThan">
      <formula>0</formula>
    </cfRule>
  </conditionalFormatting>
  <conditionalFormatting sqref="C434:C437 C425:C429 C431">
    <cfRule type="cellIs" dxfId="681" priority="184" operator="lessThan">
      <formula>0</formula>
    </cfRule>
  </conditionalFormatting>
  <conditionalFormatting sqref="C566:C567">
    <cfRule type="cellIs" dxfId="680" priority="179" operator="lessThan">
      <formula>0</formula>
    </cfRule>
  </conditionalFormatting>
  <conditionalFormatting sqref="C555:C556 C580:C581 C574:C577 C571 C568 C565 C562 C559">
    <cfRule type="cellIs" dxfId="679" priority="183" operator="lessThan">
      <formula>0</formula>
    </cfRule>
  </conditionalFormatting>
  <conditionalFormatting sqref="C557:C558">
    <cfRule type="cellIs" dxfId="678" priority="182" operator="lessThan">
      <formula>0</formula>
    </cfRule>
  </conditionalFormatting>
  <conditionalFormatting sqref="C560:C561">
    <cfRule type="cellIs" dxfId="677" priority="181" operator="lessThan">
      <formula>0</formula>
    </cfRule>
  </conditionalFormatting>
  <conditionalFormatting sqref="C563:C564">
    <cfRule type="cellIs" dxfId="676" priority="180" operator="lessThan">
      <formula>0</formula>
    </cfRule>
  </conditionalFormatting>
  <conditionalFormatting sqref="C569:C570">
    <cfRule type="cellIs" dxfId="675" priority="178" operator="lessThan">
      <formula>0</formula>
    </cfRule>
  </conditionalFormatting>
  <conditionalFormatting sqref="C572:C573">
    <cfRule type="cellIs" dxfId="674" priority="177" operator="lessThan">
      <formula>0</formula>
    </cfRule>
  </conditionalFormatting>
  <conditionalFormatting sqref="C578:C579">
    <cfRule type="cellIs" dxfId="673" priority="176" operator="lessThan">
      <formula>0</formula>
    </cfRule>
  </conditionalFormatting>
  <conditionalFormatting sqref="C585:C586">
    <cfRule type="cellIs" dxfId="672" priority="175" operator="lessThan">
      <formula>0</formula>
    </cfRule>
  </conditionalFormatting>
  <conditionalFormatting sqref="C526:C554">
    <cfRule type="cellIs" dxfId="671" priority="174" operator="lessThan">
      <formula>0</formula>
    </cfRule>
  </conditionalFormatting>
  <conditionalFormatting sqref="C524:C525">
    <cfRule type="cellIs" dxfId="670" priority="173" operator="lessThan">
      <formula>0</formula>
    </cfRule>
  </conditionalFormatting>
  <conditionalFormatting sqref="C613">
    <cfRule type="cellIs" dxfId="669" priority="172" operator="lessThan">
      <formula>0</formula>
    </cfRule>
  </conditionalFormatting>
  <conditionalFormatting sqref="C637:C638 C632:C634 C624">
    <cfRule type="cellIs" dxfId="668" priority="171" operator="lessThan">
      <formula>0</formula>
    </cfRule>
  </conditionalFormatting>
  <conditionalFormatting sqref="C601:C602">
    <cfRule type="cellIs" dxfId="667" priority="170" operator="lessThan">
      <formula>0</formula>
    </cfRule>
  </conditionalFormatting>
  <conditionalFormatting sqref="C603">
    <cfRule type="cellIs" dxfId="666" priority="169" operator="lessThan">
      <formula>0</formula>
    </cfRule>
  </conditionalFormatting>
  <conditionalFormatting sqref="C605:C609">
    <cfRule type="cellIs" dxfId="665" priority="168" operator="lessThan">
      <formula>0</formula>
    </cfRule>
  </conditionalFormatting>
  <conditionalFormatting sqref="C611:C612">
    <cfRule type="cellIs" dxfId="664" priority="167" operator="lessThan">
      <formula>0</formula>
    </cfRule>
  </conditionalFormatting>
  <conditionalFormatting sqref="C625:C631">
    <cfRule type="cellIs" dxfId="663" priority="166" operator="lessThan">
      <formula>0</formula>
    </cfRule>
  </conditionalFormatting>
  <conditionalFormatting sqref="C635:C636">
    <cfRule type="cellIs" dxfId="662" priority="165" operator="lessThan">
      <formula>0</formula>
    </cfRule>
  </conditionalFormatting>
  <conditionalFormatting sqref="C642:C644">
    <cfRule type="cellIs" dxfId="661" priority="164" operator="lessThan">
      <formula>0</formula>
    </cfRule>
  </conditionalFormatting>
  <conditionalFormatting sqref="C645">
    <cfRule type="cellIs" dxfId="660" priority="163" operator="lessThan">
      <formula>0</formula>
    </cfRule>
  </conditionalFormatting>
  <conditionalFormatting sqref="C614:C623">
    <cfRule type="cellIs" dxfId="659" priority="162" operator="lessThan">
      <formula>0</formula>
    </cfRule>
  </conditionalFormatting>
  <conditionalFormatting sqref="C659">
    <cfRule type="cellIs" dxfId="658" priority="161" operator="lessThan">
      <formula>0</formula>
    </cfRule>
  </conditionalFormatting>
  <conditionalFormatting sqref="C660">
    <cfRule type="cellIs" dxfId="657" priority="160" operator="lessThan">
      <formula>0</formula>
    </cfRule>
  </conditionalFormatting>
  <conditionalFormatting sqref="C661">
    <cfRule type="cellIs" dxfId="656" priority="159" operator="lessThan">
      <formula>0</formula>
    </cfRule>
  </conditionalFormatting>
  <conditionalFormatting sqref="D192:AE210 D212:AE215">
    <cfRule type="cellIs" dxfId="655" priority="158" operator="lessThan">
      <formula>0</formula>
    </cfRule>
  </conditionalFormatting>
  <conditionalFormatting sqref="D291:AE291">
    <cfRule type="cellIs" dxfId="654" priority="157" operator="lessThan">
      <formula>0</formula>
    </cfRule>
  </conditionalFormatting>
  <conditionalFormatting sqref="D211:AE211">
    <cfRule type="cellIs" dxfId="653" priority="156" operator="lessThan">
      <formula>0</formula>
    </cfRule>
  </conditionalFormatting>
  <conditionalFormatting sqref="D287:AE287">
    <cfRule type="cellIs" dxfId="652" priority="155" operator="lessThan">
      <formula>0</formula>
    </cfRule>
  </conditionalFormatting>
  <conditionalFormatting sqref="D453:AE453">
    <cfRule type="cellIs" dxfId="651" priority="154" operator="lessThan">
      <formula>0</formula>
    </cfRule>
  </conditionalFormatting>
  <conditionalFormatting sqref="D453:AE453">
    <cfRule type="cellIs" dxfId="650" priority="152" operator="equal">
      <formula>0</formula>
    </cfRule>
    <cfRule type="cellIs" dxfId="649" priority="153" operator="equal">
      <formula>0</formula>
    </cfRule>
  </conditionalFormatting>
  <conditionalFormatting sqref="D597:AE597">
    <cfRule type="cellIs" dxfId="648" priority="151" operator="lessThan">
      <formula>0</formula>
    </cfRule>
  </conditionalFormatting>
  <conditionalFormatting sqref="D597:AE597">
    <cfRule type="cellIs" dxfId="647" priority="149" operator="equal">
      <formula>0</formula>
    </cfRule>
    <cfRule type="cellIs" dxfId="646" priority="150" operator="equal">
      <formula>0</formula>
    </cfRule>
  </conditionalFormatting>
  <conditionalFormatting sqref="D654:AE654">
    <cfRule type="cellIs" dxfId="645" priority="148" operator="lessThan">
      <formula>0</formula>
    </cfRule>
  </conditionalFormatting>
  <conditionalFormatting sqref="D654:AE654">
    <cfRule type="cellIs" dxfId="644" priority="146" operator="equal">
      <formula>0</formula>
    </cfRule>
    <cfRule type="cellIs" dxfId="643" priority="147" operator="equal">
      <formula>0</formula>
    </cfRule>
  </conditionalFormatting>
  <conditionalFormatting sqref="D187:AE187">
    <cfRule type="cellIs" dxfId="642" priority="145" operator="lessThan">
      <formula>0</formula>
    </cfRule>
  </conditionalFormatting>
  <conditionalFormatting sqref="D216:AE225 D227:AE270 D273:AE278 D280:AE285">
    <cfRule type="cellIs" dxfId="641" priority="144" operator="lessThan">
      <formula>0</formula>
    </cfRule>
  </conditionalFormatting>
  <conditionalFormatting sqref="D271:AE271">
    <cfRule type="cellIs" dxfId="640" priority="143" operator="lessThan">
      <formula>0</formula>
    </cfRule>
  </conditionalFormatting>
  <conditionalFormatting sqref="D226:AE226">
    <cfRule type="cellIs" dxfId="639" priority="142" operator="lessThan">
      <formula>0</formula>
    </cfRule>
  </conditionalFormatting>
  <conditionalFormatting sqref="D272:AE272">
    <cfRule type="cellIs" dxfId="638" priority="141" operator="lessThan">
      <formula>0</formula>
    </cfRule>
  </conditionalFormatting>
  <conditionalFormatting sqref="D279:AE279">
    <cfRule type="cellIs" dxfId="637" priority="140" operator="lessThan">
      <formula>0</formula>
    </cfRule>
  </conditionalFormatting>
  <conditionalFormatting sqref="D191:AE191">
    <cfRule type="cellIs" dxfId="636" priority="139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35" priority="137" operator="lessThan">
      <formula>0</formula>
    </cfRule>
  </conditionalFormatting>
  <conditionalFormatting sqref="D385:AE385 D391:AE391 D393:AE393 D399:AE399 D401:AE401 D407:AE407 D409:AE409 D415:AE415 D417:AE417 D424:AE424">
    <cfRule type="cellIs" dxfId="634" priority="136" operator="lessThan">
      <formula>0</formula>
    </cfRule>
  </conditionalFormatting>
  <conditionalFormatting sqref="D367:AE367">
    <cfRule type="cellIs" dxfId="633" priority="138" operator="lessThan">
      <formula>0</formula>
    </cfRule>
  </conditionalFormatting>
  <conditionalFormatting sqref="D355:AE355">
    <cfRule type="cellIs" dxfId="632" priority="117" operator="lessThan">
      <formula>0</formula>
    </cfRule>
  </conditionalFormatting>
  <conditionalFormatting sqref="D434:AE437 D425:AE429 D431:AE431">
    <cfRule type="cellIs" dxfId="631" priority="116" operator="lessThan">
      <formula>0</formula>
    </cfRule>
  </conditionalFormatting>
  <conditionalFormatting sqref="D566:AE567">
    <cfRule type="cellIs" dxfId="630" priority="111" operator="lessThan">
      <formula>0</formula>
    </cfRule>
  </conditionalFormatting>
  <conditionalFormatting sqref="D555:AE556 D580:AE581 D574:AE577 D571:AE571 D568:AE568 D565:AE565 D562:AE562 D559:AE559">
    <cfRule type="cellIs" dxfId="629" priority="115" operator="lessThan">
      <formula>0</formula>
    </cfRule>
  </conditionalFormatting>
  <conditionalFormatting sqref="D557:AE558">
    <cfRule type="cellIs" dxfId="628" priority="114" operator="lessThan">
      <formula>0</formula>
    </cfRule>
  </conditionalFormatting>
  <conditionalFormatting sqref="D560:AE561">
    <cfRule type="cellIs" dxfId="627" priority="113" operator="lessThan">
      <formula>0</formula>
    </cfRule>
  </conditionalFormatting>
  <conditionalFormatting sqref="D563:AE564">
    <cfRule type="cellIs" dxfId="626" priority="112" operator="lessThan">
      <formula>0</formula>
    </cfRule>
  </conditionalFormatting>
  <conditionalFormatting sqref="D569:AE570">
    <cfRule type="cellIs" dxfId="625" priority="110" operator="lessThan">
      <formula>0</formula>
    </cfRule>
  </conditionalFormatting>
  <conditionalFormatting sqref="D572:AE573">
    <cfRule type="cellIs" dxfId="624" priority="109" operator="lessThan">
      <formula>0</formula>
    </cfRule>
  </conditionalFormatting>
  <conditionalFormatting sqref="D578:AE579">
    <cfRule type="cellIs" dxfId="623" priority="108" operator="lessThan">
      <formula>0</formula>
    </cfRule>
  </conditionalFormatting>
  <conditionalFormatting sqref="D585:AE586">
    <cfRule type="cellIs" dxfId="622" priority="107" operator="lessThan">
      <formula>0</formula>
    </cfRule>
  </conditionalFormatting>
  <conditionalFormatting sqref="D526:AE554">
    <cfRule type="cellIs" dxfId="621" priority="106" operator="lessThan">
      <formula>0</formula>
    </cfRule>
  </conditionalFormatting>
  <conditionalFormatting sqref="D524:AE525">
    <cfRule type="cellIs" dxfId="620" priority="105" operator="lessThan">
      <formula>0</formula>
    </cfRule>
  </conditionalFormatting>
  <conditionalFormatting sqref="D613:AE613">
    <cfRule type="cellIs" dxfId="619" priority="104" operator="lessThan">
      <formula>0</formula>
    </cfRule>
  </conditionalFormatting>
  <conditionalFormatting sqref="D637:AE638 D632:AE634 D624:AE624">
    <cfRule type="cellIs" dxfId="618" priority="103" operator="lessThan">
      <formula>0</formula>
    </cfRule>
  </conditionalFormatting>
  <conditionalFormatting sqref="D601:AE602">
    <cfRule type="cellIs" dxfId="617" priority="102" operator="lessThan">
      <formula>0</formula>
    </cfRule>
  </conditionalFormatting>
  <conditionalFormatting sqref="D603:AE603">
    <cfRule type="cellIs" dxfId="616" priority="101" operator="lessThan">
      <formula>0</formula>
    </cfRule>
  </conditionalFormatting>
  <conditionalFormatting sqref="D605:AE609">
    <cfRule type="cellIs" dxfId="615" priority="100" operator="lessThan">
      <formula>0</formula>
    </cfRule>
  </conditionalFormatting>
  <conditionalFormatting sqref="D611:AE612">
    <cfRule type="cellIs" dxfId="614" priority="99" operator="lessThan">
      <formula>0</formula>
    </cfRule>
  </conditionalFormatting>
  <conditionalFormatting sqref="D625:AE631">
    <cfRule type="cellIs" dxfId="613" priority="98" operator="lessThan">
      <formula>0</formula>
    </cfRule>
  </conditionalFormatting>
  <conditionalFormatting sqref="D635:AE636">
    <cfRule type="cellIs" dxfId="612" priority="97" operator="lessThan">
      <formula>0</formula>
    </cfRule>
  </conditionalFormatting>
  <conditionalFormatting sqref="D642:AE644">
    <cfRule type="cellIs" dxfId="611" priority="96" operator="lessThan">
      <formula>0</formula>
    </cfRule>
  </conditionalFormatting>
  <conditionalFormatting sqref="D645:AE645">
    <cfRule type="cellIs" dxfId="610" priority="95" operator="lessThan">
      <formula>0</formula>
    </cfRule>
  </conditionalFormatting>
  <conditionalFormatting sqref="D614:AE623">
    <cfRule type="cellIs" dxfId="609" priority="94" operator="lessThan">
      <formula>0</formula>
    </cfRule>
  </conditionalFormatting>
  <conditionalFormatting sqref="D659:AE659">
    <cfRule type="cellIs" dxfId="608" priority="93" operator="lessThan">
      <formula>0</formula>
    </cfRule>
  </conditionalFormatting>
  <conditionalFormatting sqref="D660:AE660">
    <cfRule type="cellIs" dxfId="607" priority="92" operator="lessThan">
      <formula>0</formula>
    </cfRule>
  </conditionalFormatting>
  <conditionalFormatting sqref="D661:AE661">
    <cfRule type="cellIs" dxfId="606" priority="91" operator="lessThan">
      <formula>0</formula>
    </cfRule>
  </conditionalFormatting>
  <conditionalFormatting sqref="C430">
    <cfRule type="cellIs" dxfId="605" priority="51" operator="lessThan">
      <formula>0</formula>
    </cfRule>
  </conditionalFormatting>
  <conditionalFormatting sqref="D430:AE430">
    <cfRule type="cellIs" dxfId="604" priority="50" operator="lessThan">
      <formula>0</formula>
    </cfRule>
  </conditionalFormatting>
  <conditionalFormatting sqref="C432:C433">
    <cfRule type="cellIs" dxfId="603" priority="49" operator="lessThan">
      <formula>0</formula>
    </cfRule>
  </conditionalFormatting>
  <conditionalFormatting sqref="D432:AE433">
    <cfRule type="cellIs" dxfId="602" priority="48" operator="lessThan">
      <formula>0</formula>
    </cfRule>
  </conditionalFormatting>
  <conditionalFormatting sqref="C441:C444">
    <cfRule type="cellIs" dxfId="601" priority="47" operator="lessThan">
      <formula>0</formula>
    </cfRule>
  </conditionalFormatting>
  <conditionalFormatting sqref="D441:AE444">
    <cfRule type="cellIs" dxfId="600" priority="46" operator="lessThan">
      <formula>0</formula>
    </cfRule>
  </conditionalFormatting>
  <conditionalFormatting sqref="C316:AE327">
    <cfRule type="cellIs" dxfId="599" priority="22" operator="lessThan">
      <formula>0</formula>
    </cfRule>
  </conditionalFormatting>
  <conditionalFormatting sqref="C329:AE340">
    <cfRule type="cellIs" dxfId="598" priority="21" operator="lessThan">
      <formula>0</formula>
    </cfRule>
  </conditionalFormatting>
  <conditionalFormatting sqref="C342:AE348">
    <cfRule type="cellIs" dxfId="597" priority="20" operator="lessThan">
      <formula>0</formula>
    </cfRule>
  </conditionalFormatting>
  <conditionalFormatting sqref="C351:AE354">
    <cfRule type="cellIs" dxfId="596" priority="19" operator="lessThan">
      <formula>0</formula>
    </cfRule>
  </conditionalFormatting>
  <conditionalFormatting sqref="C356:AE357">
    <cfRule type="cellIs" dxfId="595" priority="18" operator="lessThan">
      <formula>0</formula>
    </cfRule>
  </conditionalFormatting>
  <conditionalFormatting sqref="C360:AE363">
    <cfRule type="cellIs" dxfId="594" priority="17" operator="lessThan">
      <formula>0</formula>
    </cfRule>
  </conditionalFormatting>
  <conditionalFormatting sqref="C365:AE366">
    <cfRule type="cellIs" dxfId="593" priority="16" operator="lessThan">
      <formula>0</formula>
    </cfRule>
  </conditionalFormatting>
  <conditionalFormatting sqref="C369:AE370">
    <cfRule type="cellIs" dxfId="592" priority="15" operator="lessThan">
      <formula>0</formula>
    </cfRule>
  </conditionalFormatting>
  <conditionalFormatting sqref="C372:AE373">
    <cfRule type="cellIs" dxfId="591" priority="14" operator="lessThan">
      <formula>0</formula>
    </cfRule>
  </conditionalFormatting>
  <conditionalFormatting sqref="C375:AE376">
    <cfRule type="cellIs" dxfId="590" priority="13" operator="lessThan">
      <formula>0</formula>
    </cfRule>
  </conditionalFormatting>
  <conditionalFormatting sqref="C378:AE379">
    <cfRule type="cellIs" dxfId="589" priority="12" operator="lessThan">
      <formula>0</formula>
    </cfRule>
  </conditionalFormatting>
  <conditionalFormatting sqref="C381:AE382">
    <cfRule type="cellIs" dxfId="588" priority="11" operator="lessThan">
      <formula>0</formula>
    </cfRule>
  </conditionalFormatting>
  <conditionalFormatting sqref="C384:AE384">
    <cfRule type="cellIs" dxfId="587" priority="10" operator="lessThan">
      <formula>0</formula>
    </cfRule>
  </conditionalFormatting>
  <conditionalFormatting sqref="C386:AE390">
    <cfRule type="cellIs" dxfId="586" priority="9" operator="lessThan">
      <formula>0</formula>
    </cfRule>
  </conditionalFormatting>
  <conditionalFormatting sqref="C392:AE392">
    <cfRule type="cellIs" dxfId="585" priority="8" operator="lessThan">
      <formula>0</formula>
    </cfRule>
  </conditionalFormatting>
  <conditionalFormatting sqref="C394:AE398">
    <cfRule type="cellIs" dxfId="584" priority="7" operator="lessThan">
      <formula>0</formula>
    </cfRule>
  </conditionalFormatting>
  <conditionalFormatting sqref="C400:AE400">
    <cfRule type="cellIs" dxfId="583" priority="6" operator="lessThan">
      <formula>0</formula>
    </cfRule>
  </conditionalFormatting>
  <conditionalFormatting sqref="C402:AE406">
    <cfRule type="cellIs" dxfId="582" priority="5" operator="lessThan">
      <formula>0</formula>
    </cfRule>
  </conditionalFormatting>
  <conditionalFormatting sqref="C408:AE408">
    <cfRule type="cellIs" dxfId="581" priority="4" operator="lessThan">
      <formula>0</formula>
    </cfRule>
  </conditionalFormatting>
  <conditionalFormatting sqref="C410:AE414">
    <cfRule type="cellIs" dxfId="580" priority="3" operator="lessThan">
      <formula>0</formula>
    </cfRule>
  </conditionalFormatting>
  <conditionalFormatting sqref="C416:AE416">
    <cfRule type="cellIs" dxfId="579" priority="2" operator="lessThan">
      <formula>0</formula>
    </cfRule>
  </conditionalFormatting>
  <conditionalFormatting sqref="C418:AE423">
    <cfRule type="cellIs" dxfId="578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0">+C5+C111+C191+C297+C425</f>
        <v>1.0811987435097532</v>
      </c>
      <c r="D4" s="28">
        <f t="shared" ref="D4:AE4" si="1">+D5+D111+D191+D297+D425</f>
        <v>1.154851475001863</v>
      </c>
      <c r="E4" s="28">
        <f t="shared" si="1"/>
        <v>1.1916739104836775</v>
      </c>
      <c r="F4" s="28">
        <f t="shared" si="1"/>
        <v>1.1731407805120089</v>
      </c>
      <c r="G4" s="28">
        <f t="shared" si="1"/>
        <v>1.2309810241137975</v>
      </c>
      <c r="H4" s="28">
        <f t="shared" si="1"/>
        <v>1.2666739477740552</v>
      </c>
      <c r="I4" s="28">
        <f t="shared" si="1"/>
        <v>1.5085009542334218</v>
      </c>
      <c r="J4" s="28">
        <f t="shared" si="1"/>
        <v>1.4159773858924001</v>
      </c>
      <c r="K4" s="28">
        <f t="shared" si="1"/>
        <v>1.3742041365523092</v>
      </c>
      <c r="L4" s="28">
        <f t="shared" si="1"/>
        <v>1.4210089357377642</v>
      </c>
      <c r="M4" s="28">
        <f t="shared" si="1"/>
        <v>1.4290882044870159</v>
      </c>
      <c r="N4" s="28">
        <f t="shared" si="1"/>
        <v>1.5482242437825395</v>
      </c>
      <c r="O4" s="28">
        <f t="shared" si="1"/>
        <v>1.5223519310037674</v>
      </c>
      <c r="P4" s="28">
        <f t="shared" si="1"/>
        <v>1.6372000297952549</v>
      </c>
      <c r="Q4" s="28">
        <f t="shared" si="1"/>
        <v>1.806759502150689</v>
      </c>
      <c r="R4" s="28">
        <f t="shared" si="1"/>
        <v>1.684161343368509</v>
      </c>
      <c r="S4" s="28">
        <f t="shared" si="1"/>
        <v>1.8505687148157939</v>
      </c>
      <c r="T4" s="28">
        <f t="shared" si="1"/>
        <v>1.9933808326618059</v>
      </c>
      <c r="U4" s="28">
        <f t="shared" si="1"/>
        <v>1.8585837352712886</v>
      </c>
      <c r="V4" s="28">
        <f t="shared" si="1"/>
        <v>1.8126786261060164</v>
      </c>
      <c r="W4" s="28">
        <f t="shared" si="1"/>
        <v>1.8993283160933538</v>
      </c>
      <c r="X4" s="28">
        <f t="shared" si="1"/>
        <v>1.955827324947192</v>
      </c>
      <c r="Y4" s="28">
        <f t="shared" si="1"/>
        <v>1.9603618601568469</v>
      </c>
      <c r="Z4" s="28">
        <f t="shared" si="1"/>
        <v>2.0313552382000131</v>
      </c>
      <c r="AA4" s="28">
        <f t="shared" si="1"/>
        <v>2.2270061117889211</v>
      </c>
      <c r="AB4" s="28">
        <f t="shared" si="1"/>
        <v>2.368758774166241</v>
      </c>
      <c r="AC4" s="28">
        <f t="shared" si="1"/>
        <v>2.4684476336571262</v>
      </c>
      <c r="AD4" s="28">
        <f t="shared" si="1"/>
        <v>2.5973236078529358</v>
      </c>
      <c r="AE4" s="28">
        <f t="shared" si="1"/>
        <v>2.658138756198031</v>
      </c>
    </row>
    <row r="5" spans="1:31" x14ac:dyDescent="0.2">
      <c r="A5" s="31" t="s">
        <v>19</v>
      </c>
      <c r="B5" s="7" t="s">
        <v>20</v>
      </c>
      <c r="C5" s="21">
        <f t="shared" ref="C5" si="2">+C7+C67+C102</f>
        <v>0.31988533125790686</v>
      </c>
      <c r="D5" s="21">
        <f t="shared" ref="D5:AE5" si="3">+D7+D67+D102</f>
        <v>0.37301920325360938</v>
      </c>
      <c r="E5" s="21">
        <f t="shared" si="3"/>
        <v>0.37976599414568135</v>
      </c>
      <c r="F5" s="21">
        <f t="shared" si="3"/>
        <v>0.35575630401189351</v>
      </c>
      <c r="G5" s="21">
        <f t="shared" si="3"/>
        <v>0.39426922847287138</v>
      </c>
      <c r="H5" s="21">
        <f t="shared" si="3"/>
        <v>0.39603848531540781</v>
      </c>
      <c r="I5" s="21">
        <f t="shared" si="3"/>
        <v>0.41235318041120256</v>
      </c>
      <c r="J5" s="21">
        <f t="shared" si="3"/>
        <v>0.27254118132152771</v>
      </c>
      <c r="K5" s="21">
        <f t="shared" si="3"/>
        <v>0.24616059440425075</v>
      </c>
      <c r="L5" s="21">
        <f t="shared" si="3"/>
        <v>0.27724661659102212</v>
      </c>
      <c r="M5" s="21">
        <f t="shared" si="3"/>
        <v>0.27464112278103425</v>
      </c>
      <c r="N5" s="21">
        <f t="shared" si="3"/>
        <v>0.26342675912884006</v>
      </c>
      <c r="O5" s="21">
        <f t="shared" si="3"/>
        <v>0.28255030695202354</v>
      </c>
      <c r="P5" s="21">
        <f t="shared" si="3"/>
        <v>0.31020267587738759</v>
      </c>
      <c r="Q5" s="21">
        <f t="shared" si="3"/>
        <v>0.31610281343291169</v>
      </c>
      <c r="R5" s="21">
        <f t="shared" si="3"/>
        <v>0.26658628332533485</v>
      </c>
      <c r="S5" s="21">
        <f t="shared" si="3"/>
        <v>0.26671432876183881</v>
      </c>
      <c r="T5" s="21">
        <f t="shared" si="3"/>
        <v>0.29041880517696655</v>
      </c>
      <c r="U5" s="21">
        <f t="shared" si="3"/>
        <v>0.294194942256221</v>
      </c>
      <c r="V5" s="21">
        <f t="shared" si="3"/>
        <v>0.30243057848722188</v>
      </c>
      <c r="W5" s="21">
        <f t="shared" si="3"/>
        <v>0.30042002564575082</v>
      </c>
      <c r="X5" s="21">
        <f t="shared" si="3"/>
        <v>0.28671078225580326</v>
      </c>
      <c r="Y5" s="21">
        <f t="shared" si="3"/>
        <v>0.27563770536743215</v>
      </c>
      <c r="Z5" s="21">
        <f t="shared" si="3"/>
        <v>0.28691001205011551</v>
      </c>
      <c r="AA5" s="21">
        <f t="shared" si="3"/>
        <v>0.31936827943850593</v>
      </c>
      <c r="AB5" s="21">
        <f t="shared" si="3"/>
        <v>0.29965139261909196</v>
      </c>
      <c r="AC5" s="21">
        <f t="shared" si="3"/>
        <v>0.28561661459892534</v>
      </c>
      <c r="AD5" s="21">
        <f t="shared" si="3"/>
        <v>0.2586310773533485</v>
      </c>
      <c r="AE5" s="21">
        <f t="shared" si="3"/>
        <v>0.24368435502893859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4">+C8+C17+C31+C53+C60</f>
        <v>0.31988533125790686</v>
      </c>
      <c r="D7" s="21">
        <f t="shared" ref="D7:AE7" si="5">+D8+D17+D31+D53+D60</f>
        <v>0.37301920325360938</v>
      </c>
      <c r="E7" s="21">
        <f t="shared" si="5"/>
        <v>0.37976599414568135</v>
      </c>
      <c r="F7" s="21">
        <f t="shared" si="5"/>
        <v>0.35575630401189351</v>
      </c>
      <c r="G7" s="21">
        <f t="shared" si="5"/>
        <v>0.39426922847287138</v>
      </c>
      <c r="H7" s="21">
        <f t="shared" si="5"/>
        <v>0.39603848531540781</v>
      </c>
      <c r="I7" s="21">
        <f t="shared" si="5"/>
        <v>0.41235318041120256</v>
      </c>
      <c r="J7" s="21">
        <f t="shared" si="5"/>
        <v>0.27254118132152771</v>
      </c>
      <c r="K7" s="21">
        <f t="shared" si="5"/>
        <v>0.24616059440425075</v>
      </c>
      <c r="L7" s="21">
        <f t="shared" si="5"/>
        <v>0.27724661659102212</v>
      </c>
      <c r="M7" s="21">
        <f t="shared" si="5"/>
        <v>0.27464112278103425</v>
      </c>
      <c r="N7" s="21">
        <f t="shared" si="5"/>
        <v>0.26342675912884006</v>
      </c>
      <c r="O7" s="21">
        <f t="shared" si="5"/>
        <v>0.28255030695202354</v>
      </c>
      <c r="P7" s="21">
        <f t="shared" si="5"/>
        <v>0.31020267587738759</v>
      </c>
      <c r="Q7" s="21">
        <f t="shared" si="5"/>
        <v>0.31610281343291169</v>
      </c>
      <c r="R7" s="21">
        <f t="shared" si="5"/>
        <v>0.26658628332533485</v>
      </c>
      <c r="S7" s="21">
        <f t="shared" si="5"/>
        <v>0.26671432876183881</v>
      </c>
      <c r="T7" s="21">
        <f t="shared" si="5"/>
        <v>0.29041880517696655</v>
      </c>
      <c r="U7" s="21">
        <f t="shared" si="5"/>
        <v>0.294194942256221</v>
      </c>
      <c r="V7" s="21">
        <f t="shared" si="5"/>
        <v>0.30243057848722188</v>
      </c>
      <c r="W7" s="21">
        <f t="shared" si="5"/>
        <v>0.30042002564575082</v>
      </c>
      <c r="X7" s="21">
        <f t="shared" si="5"/>
        <v>0.28671078225580326</v>
      </c>
      <c r="Y7" s="21">
        <f t="shared" si="5"/>
        <v>0.27563770536743215</v>
      </c>
      <c r="Z7" s="21">
        <f t="shared" si="5"/>
        <v>0.28691001205011551</v>
      </c>
      <c r="AA7" s="21">
        <f t="shared" si="5"/>
        <v>0.31936827943850593</v>
      </c>
      <c r="AB7" s="21">
        <f t="shared" si="5"/>
        <v>0.29965139261909196</v>
      </c>
      <c r="AC7" s="21">
        <f t="shared" si="5"/>
        <v>0.28561661459892534</v>
      </c>
      <c r="AD7" s="21">
        <f t="shared" si="5"/>
        <v>0.2586310773533485</v>
      </c>
      <c r="AE7" s="21">
        <f t="shared" si="5"/>
        <v>0.24368435502893859</v>
      </c>
    </row>
    <row r="8" spans="1:31" x14ac:dyDescent="0.2">
      <c r="A8" s="13" t="s">
        <v>25</v>
      </c>
      <c r="B8" s="4" t="s">
        <v>26</v>
      </c>
      <c r="C8" s="21">
        <f t="shared" ref="C8" si="6">+C9+C13+C14</f>
        <v>1.1675782855431317E-3</v>
      </c>
      <c r="D8" s="21">
        <f t="shared" ref="D8:AE8" si="7">+D9+D13+D14</f>
        <v>1.0028409431370017E-3</v>
      </c>
      <c r="E8" s="21">
        <f t="shared" si="7"/>
        <v>7.0981427687819292E-4</v>
      </c>
      <c r="F8" s="21">
        <f t="shared" si="7"/>
        <v>7.749077423716736E-4</v>
      </c>
      <c r="G8" s="21">
        <f t="shared" si="7"/>
        <v>7.3956239642401832E-4</v>
      </c>
      <c r="H8" s="21">
        <f t="shared" si="7"/>
        <v>7.5783841895602367E-4</v>
      </c>
      <c r="I8" s="21">
        <f t="shared" si="7"/>
        <v>1.2984648608503366E-3</v>
      </c>
      <c r="J8" s="21">
        <f t="shared" si="7"/>
        <v>9.4783736140374589E-4</v>
      </c>
      <c r="K8" s="21">
        <f t="shared" si="7"/>
        <v>3.2473242639875412E-3</v>
      </c>
      <c r="L8" s="21">
        <f t="shared" si="7"/>
        <v>1.7734448585324306E-2</v>
      </c>
      <c r="M8" s="21">
        <f t="shared" si="7"/>
        <v>1.7298343281393441E-2</v>
      </c>
      <c r="N8" s="21">
        <f t="shared" si="7"/>
        <v>1.3882494432566162E-2</v>
      </c>
      <c r="O8" s="21">
        <f t="shared" si="7"/>
        <v>1.0224900525996618E-2</v>
      </c>
      <c r="P8" s="21">
        <f t="shared" si="7"/>
        <v>7.3038091739230197E-3</v>
      </c>
      <c r="Q8" s="21">
        <f t="shared" si="7"/>
        <v>6.5880053839226724E-3</v>
      </c>
      <c r="R8" s="21">
        <f t="shared" si="7"/>
        <v>6.9628609985239454E-3</v>
      </c>
      <c r="S8" s="21">
        <f t="shared" si="7"/>
        <v>1.196236409063472E-2</v>
      </c>
      <c r="T8" s="21">
        <f t="shared" si="7"/>
        <v>2.4289525769825779E-2</v>
      </c>
      <c r="U8" s="21">
        <f t="shared" si="7"/>
        <v>2.3544921686752953E-2</v>
      </c>
      <c r="V8" s="21">
        <f t="shared" si="7"/>
        <v>2.1285173026260557E-2</v>
      </c>
      <c r="W8" s="21">
        <f t="shared" si="7"/>
        <v>1.8761637838531488E-2</v>
      </c>
      <c r="X8" s="21">
        <f t="shared" si="7"/>
        <v>1.6480224011545835E-2</v>
      </c>
      <c r="Y8" s="21">
        <f t="shared" si="7"/>
        <v>1.805470343514869E-2</v>
      </c>
      <c r="Z8" s="21">
        <f t="shared" si="7"/>
        <v>2.8374023721600986E-2</v>
      </c>
      <c r="AA8" s="21">
        <f t="shared" si="7"/>
        <v>3.1808422543197129E-2</v>
      </c>
      <c r="AB8" s="21">
        <f t="shared" si="7"/>
        <v>4.1009623025168626E-2</v>
      </c>
      <c r="AC8" s="21">
        <f t="shared" si="7"/>
        <v>2.2666258857282909E-2</v>
      </c>
      <c r="AD8" s="21">
        <f t="shared" si="7"/>
        <v>8.9298232269874875E-4</v>
      </c>
      <c r="AE8" s="21">
        <f t="shared" si="7"/>
        <v>5.5825953220241806E-4</v>
      </c>
    </row>
    <row r="9" spans="1:31" x14ac:dyDescent="0.2">
      <c r="A9" s="13" t="s">
        <v>27</v>
      </c>
      <c r="B9" s="4" t="s">
        <v>28</v>
      </c>
      <c r="C9" s="21">
        <f t="shared" ref="C9" si="8">+C10+C11+C12</f>
        <v>1.1675782855431317E-3</v>
      </c>
      <c r="D9" s="21">
        <f t="shared" ref="D9:AE9" si="9">+D10+D11+D12</f>
        <v>1.0028409431370017E-3</v>
      </c>
      <c r="E9" s="21">
        <f t="shared" si="9"/>
        <v>7.0981427687819292E-4</v>
      </c>
      <c r="F9" s="21">
        <f t="shared" si="9"/>
        <v>7.749077423716736E-4</v>
      </c>
      <c r="G9" s="21">
        <f t="shared" si="9"/>
        <v>7.3956239642401832E-4</v>
      </c>
      <c r="H9" s="21">
        <f t="shared" si="9"/>
        <v>7.5783841895602367E-4</v>
      </c>
      <c r="I9" s="21">
        <f t="shared" si="9"/>
        <v>1.2984648608503366E-3</v>
      </c>
      <c r="J9" s="21">
        <f t="shared" si="9"/>
        <v>9.4783736140374589E-4</v>
      </c>
      <c r="K9" s="21">
        <f t="shared" si="9"/>
        <v>3.2473242639875412E-3</v>
      </c>
      <c r="L9" s="21">
        <f t="shared" si="9"/>
        <v>1.7734448585324306E-2</v>
      </c>
      <c r="M9" s="21">
        <f t="shared" si="9"/>
        <v>1.7298343281393441E-2</v>
      </c>
      <c r="N9" s="21">
        <f t="shared" si="9"/>
        <v>1.3882494432566162E-2</v>
      </c>
      <c r="O9" s="21">
        <f t="shared" si="9"/>
        <v>1.0224900525996618E-2</v>
      </c>
      <c r="P9" s="21">
        <f t="shared" si="9"/>
        <v>7.3038091739230197E-3</v>
      </c>
      <c r="Q9" s="21">
        <f t="shared" si="9"/>
        <v>6.5880053839226724E-3</v>
      </c>
      <c r="R9" s="21">
        <f t="shared" si="9"/>
        <v>6.9628609985239454E-3</v>
      </c>
      <c r="S9" s="21">
        <f t="shared" si="9"/>
        <v>1.196236409063472E-2</v>
      </c>
      <c r="T9" s="21">
        <f t="shared" si="9"/>
        <v>2.4289525769825779E-2</v>
      </c>
      <c r="U9" s="21">
        <f t="shared" si="9"/>
        <v>2.3544921686752953E-2</v>
      </c>
      <c r="V9" s="21">
        <f t="shared" si="9"/>
        <v>2.1285173026260557E-2</v>
      </c>
      <c r="W9" s="21">
        <f t="shared" si="9"/>
        <v>1.8761637838531488E-2</v>
      </c>
      <c r="X9" s="21">
        <f t="shared" si="9"/>
        <v>1.6480224011545835E-2</v>
      </c>
      <c r="Y9" s="21">
        <f t="shared" si="9"/>
        <v>1.805470343514869E-2</v>
      </c>
      <c r="Z9" s="21">
        <f t="shared" si="9"/>
        <v>2.8374023721600986E-2</v>
      </c>
      <c r="AA9" s="21">
        <f t="shared" si="9"/>
        <v>3.1808422543197129E-2</v>
      </c>
      <c r="AB9" s="21">
        <f t="shared" si="9"/>
        <v>4.1009623025168626E-2</v>
      </c>
      <c r="AC9" s="21">
        <f t="shared" si="9"/>
        <v>2.2666258857282909E-2</v>
      </c>
      <c r="AD9" s="21">
        <f t="shared" si="9"/>
        <v>8.9298232269874875E-4</v>
      </c>
      <c r="AE9" s="21">
        <f t="shared" si="9"/>
        <v>5.5825953220241806E-4</v>
      </c>
    </row>
    <row r="10" spans="1:31" x14ac:dyDescent="0.2">
      <c r="A10" s="13" t="s">
        <v>29</v>
      </c>
      <c r="B10" s="4" t="s">
        <v>30</v>
      </c>
      <c r="C10" s="27">
        <v>1.1675782855431317E-3</v>
      </c>
      <c r="D10" s="27">
        <v>1.0028409431370017E-3</v>
      </c>
      <c r="E10" s="27">
        <v>7.0981427687819292E-4</v>
      </c>
      <c r="F10" s="27">
        <v>7.749077423716736E-4</v>
      </c>
      <c r="G10" s="27">
        <v>7.3956239642401832E-4</v>
      </c>
      <c r="H10" s="27">
        <v>7.5783841895602367E-4</v>
      </c>
      <c r="I10" s="27">
        <v>1.2984648608503366E-3</v>
      </c>
      <c r="J10" s="27">
        <v>9.4783736140374589E-4</v>
      </c>
      <c r="K10" s="27">
        <v>3.2473242639875412E-3</v>
      </c>
      <c r="L10" s="27">
        <v>1.7734448585324306E-2</v>
      </c>
      <c r="M10" s="27">
        <v>1.7298343281393441E-2</v>
      </c>
      <c r="N10" s="27">
        <v>1.3882494432566162E-2</v>
      </c>
      <c r="O10" s="27">
        <v>1.0224900525996618E-2</v>
      </c>
      <c r="P10" s="27">
        <v>7.3038091739230197E-3</v>
      </c>
      <c r="Q10" s="27">
        <v>6.5880053839226724E-3</v>
      </c>
      <c r="R10" s="27">
        <v>6.9628609985239454E-3</v>
      </c>
      <c r="S10" s="27">
        <v>1.196236409063472E-2</v>
      </c>
      <c r="T10" s="27">
        <v>2.4289525769825779E-2</v>
      </c>
      <c r="U10" s="27">
        <v>2.3544921686752953E-2</v>
      </c>
      <c r="V10" s="27">
        <v>2.1285173026260557E-2</v>
      </c>
      <c r="W10" s="27">
        <v>1.8761637838531488E-2</v>
      </c>
      <c r="X10" s="27">
        <v>1.6480224011545835E-2</v>
      </c>
      <c r="Y10" s="27">
        <v>1.805470343514869E-2</v>
      </c>
      <c r="Z10" s="27">
        <v>2.8374023721600986E-2</v>
      </c>
      <c r="AA10" s="27">
        <v>3.1808422543197129E-2</v>
      </c>
      <c r="AB10" s="27">
        <v>4.1009623025168626E-2</v>
      </c>
      <c r="AC10" s="27">
        <v>2.2666258857282909E-2</v>
      </c>
      <c r="AD10" s="27">
        <v>8.9298232269874875E-4</v>
      </c>
      <c r="AE10" s="27">
        <v>5.5825953220241806E-4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0">+C15+C16</f>
        <v>0</v>
      </c>
      <c r="D14" s="21">
        <f t="shared" ref="D14:AE14" si="11">+D15+D16</f>
        <v>0</v>
      </c>
      <c r="E14" s="21">
        <f t="shared" si="11"/>
        <v>0</v>
      </c>
      <c r="F14" s="21">
        <f t="shared" si="11"/>
        <v>0</v>
      </c>
      <c r="G14" s="21">
        <f t="shared" si="11"/>
        <v>0</v>
      </c>
      <c r="H14" s="21">
        <f t="shared" si="11"/>
        <v>0</v>
      </c>
      <c r="I14" s="21">
        <f t="shared" si="11"/>
        <v>0</v>
      </c>
      <c r="J14" s="21">
        <f t="shared" si="11"/>
        <v>0</v>
      </c>
      <c r="K14" s="21">
        <f t="shared" si="11"/>
        <v>0</v>
      </c>
      <c r="L14" s="21">
        <f t="shared" si="11"/>
        <v>0</v>
      </c>
      <c r="M14" s="21">
        <f t="shared" si="11"/>
        <v>0</v>
      </c>
      <c r="N14" s="21">
        <f t="shared" si="11"/>
        <v>0</v>
      </c>
      <c r="O14" s="21">
        <f t="shared" si="11"/>
        <v>0</v>
      </c>
      <c r="P14" s="21">
        <f t="shared" si="11"/>
        <v>0</v>
      </c>
      <c r="Q14" s="21">
        <f t="shared" si="11"/>
        <v>0</v>
      </c>
      <c r="R14" s="21">
        <f t="shared" si="11"/>
        <v>0</v>
      </c>
      <c r="S14" s="21">
        <f t="shared" si="11"/>
        <v>0</v>
      </c>
      <c r="T14" s="21">
        <f t="shared" si="11"/>
        <v>0</v>
      </c>
      <c r="U14" s="21">
        <f t="shared" si="11"/>
        <v>0</v>
      </c>
      <c r="V14" s="21">
        <f t="shared" si="11"/>
        <v>0</v>
      </c>
      <c r="W14" s="21">
        <f t="shared" si="11"/>
        <v>0</v>
      </c>
      <c r="X14" s="21">
        <f t="shared" si="11"/>
        <v>0</v>
      </c>
      <c r="Y14" s="21">
        <f t="shared" si="11"/>
        <v>0</v>
      </c>
      <c r="Z14" s="21">
        <f t="shared" si="11"/>
        <v>0</v>
      </c>
      <c r="AA14" s="21">
        <f t="shared" si="11"/>
        <v>0</v>
      </c>
      <c r="AB14" s="21">
        <f t="shared" si="11"/>
        <v>0</v>
      </c>
      <c r="AC14" s="21">
        <f t="shared" si="11"/>
        <v>0</v>
      </c>
      <c r="AD14" s="21">
        <f t="shared" si="11"/>
        <v>0</v>
      </c>
      <c r="AE14" s="21">
        <f t="shared" si="11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2">+C18+C19+C20+C21+C22+C23+C24+C25+C26+C27+C28+C29+C30</f>
        <v>1.3758391527989538E-2</v>
      </c>
      <c r="D17" s="79">
        <f t="shared" ref="D17:AE17" si="13">+D18+D19+D20+D21+D22+D23+D24+D25+D26+D27+D28+D29+D30</f>
        <v>1.2581807704343327E-2</v>
      </c>
      <c r="E17" s="79">
        <f t="shared" si="13"/>
        <v>1.681759110581527E-2</v>
      </c>
      <c r="F17" s="79">
        <f t="shared" si="13"/>
        <v>1.6174166498734738E-2</v>
      </c>
      <c r="G17" s="79">
        <f t="shared" si="13"/>
        <v>2.0854933974630799E-2</v>
      </c>
      <c r="H17" s="79">
        <f t="shared" si="13"/>
        <v>2.3999311798727802E-2</v>
      </c>
      <c r="I17" s="79">
        <f t="shared" si="13"/>
        <v>2.5577356117795481E-2</v>
      </c>
      <c r="J17" s="79">
        <f t="shared" si="13"/>
        <v>3.7211877306799021E-2</v>
      </c>
      <c r="K17" s="79">
        <f t="shared" si="13"/>
        <v>3.1776313567212375E-2</v>
      </c>
      <c r="L17" s="79">
        <f t="shared" si="13"/>
        <v>3.8397518081573913E-2</v>
      </c>
      <c r="M17" s="79">
        <f t="shared" si="13"/>
        <v>3.6502206835018619E-2</v>
      </c>
      <c r="N17" s="79">
        <f t="shared" si="13"/>
        <v>3.9101968881727449E-2</v>
      </c>
      <c r="O17" s="79">
        <f t="shared" si="13"/>
        <v>3.7075727747314415E-2</v>
      </c>
      <c r="P17" s="79">
        <f t="shared" si="13"/>
        <v>3.4658680333455601E-2</v>
      </c>
      <c r="Q17" s="79">
        <f t="shared" si="13"/>
        <v>2.9946067385486587E-2</v>
      </c>
      <c r="R17" s="79">
        <f t="shared" si="13"/>
        <v>2.9805159841320157E-2</v>
      </c>
      <c r="S17" s="79">
        <f t="shared" si="13"/>
        <v>3.2769438655216428E-2</v>
      </c>
      <c r="T17" s="79">
        <f t="shared" si="13"/>
        <v>3.3860774590240894E-2</v>
      </c>
      <c r="U17" s="79">
        <f t="shared" si="13"/>
        <v>3.9133683756833293E-2</v>
      </c>
      <c r="V17" s="79">
        <f t="shared" si="13"/>
        <v>4.4330540797563961E-2</v>
      </c>
      <c r="W17" s="79">
        <f t="shared" si="13"/>
        <v>4.3850684202160928E-2</v>
      </c>
      <c r="X17" s="79">
        <f t="shared" si="13"/>
        <v>4.6660380561421938E-2</v>
      </c>
      <c r="Y17" s="79">
        <f t="shared" si="13"/>
        <v>3.8423064051707603E-2</v>
      </c>
      <c r="Z17" s="79">
        <f t="shared" si="13"/>
        <v>4.1060154510610264E-2</v>
      </c>
      <c r="AA17" s="79">
        <f t="shared" si="13"/>
        <v>4.6189952560184933E-2</v>
      </c>
      <c r="AB17" s="79">
        <f t="shared" si="13"/>
        <v>5.2566113035086369E-2</v>
      </c>
      <c r="AC17" s="79">
        <f t="shared" si="13"/>
        <v>4.8182222778901461E-2</v>
      </c>
      <c r="AD17" s="79">
        <f t="shared" si="13"/>
        <v>4.6619867666586878E-2</v>
      </c>
      <c r="AE17" s="79">
        <f t="shared" si="13"/>
        <v>4.6158691453645505E-2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2.5232655689164993E-9</v>
      </c>
      <c r="AD23" s="27">
        <v>0</v>
      </c>
      <c r="AE23" s="27">
        <v>8.7354783417842766E-8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5.2677253497043653E-3</v>
      </c>
      <c r="D26" s="27">
        <v>3.9934762747847923E-3</v>
      </c>
      <c r="E26" s="27">
        <v>3.8149643235699405E-3</v>
      </c>
      <c r="F26" s="27">
        <v>3.6003497138688873E-3</v>
      </c>
      <c r="G26" s="27">
        <v>6.9676668435614368E-3</v>
      </c>
      <c r="H26" s="27">
        <v>9.4031999157360869E-3</v>
      </c>
      <c r="I26" s="27">
        <v>1.0176899629739718E-2</v>
      </c>
      <c r="J26" s="27">
        <v>1.2782880894835216E-2</v>
      </c>
      <c r="K26" s="27">
        <v>1.359247352989006E-2</v>
      </c>
      <c r="L26" s="27">
        <v>2.3547770640535599E-2</v>
      </c>
      <c r="M26" s="27">
        <v>2.4587042382652108E-2</v>
      </c>
      <c r="N26" s="27">
        <v>2.6183603355355644E-2</v>
      </c>
      <c r="O26" s="27">
        <v>2.4241227357536151E-2</v>
      </c>
      <c r="P26" s="27">
        <v>2.1262814166719643E-2</v>
      </c>
      <c r="Q26" s="27">
        <v>2.0199440065823832E-2</v>
      </c>
      <c r="R26" s="27">
        <v>2.1157472253682655E-2</v>
      </c>
      <c r="S26" s="27">
        <v>2.4557292407359575E-2</v>
      </c>
      <c r="T26" s="27">
        <v>2.3605024660712903E-2</v>
      </c>
      <c r="U26" s="27">
        <v>2.702489731353239E-2</v>
      </c>
      <c r="V26" s="27">
        <v>3.317143497464644E-2</v>
      </c>
      <c r="W26" s="27">
        <v>3.5187474723604721E-2</v>
      </c>
      <c r="X26" s="27">
        <v>3.4952318267019236E-2</v>
      </c>
      <c r="Y26" s="27">
        <v>2.5974228470536476E-2</v>
      </c>
      <c r="Z26" s="27">
        <v>2.9590896147222656E-2</v>
      </c>
      <c r="AA26" s="27">
        <v>3.6570597518677528E-2</v>
      </c>
      <c r="AB26" s="27">
        <v>3.8692740797103775E-2</v>
      </c>
      <c r="AC26" s="27">
        <v>3.7169164799147648E-2</v>
      </c>
      <c r="AD26" s="27">
        <v>3.5209902156119181E-2</v>
      </c>
      <c r="AE26" s="27">
        <v>3.6592353351936981E-2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8.4906661782851722E-3</v>
      </c>
      <c r="D30" s="27">
        <v>8.588331429558534E-3</v>
      </c>
      <c r="E30" s="27">
        <v>1.3002626782245329E-2</v>
      </c>
      <c r="F30" s="27">
        <v>1.2573816784865849E-2</v>
      </c>
      <c r="G30" s="27">
        <v>1.3887267131069362E-2</v>
      </c>
      <c r="H30" s="27">
        <v>1.4596111882991715E-2</v>
      </c>
      <c r="I30" s="27">
        <v>1.5400456488055762E-2</v>
      </c>
      <c r="J30" s="27">
        <v>2.4428996411963805E-2</v>
      </c>
      <c r="K30" s="27">
        <v>1.8183840037322312E-2</v>
      </c>
      <c r="L30" s="27">
        <v>1.4849747441038312E-2</v>
      </c>
      <c r="M30" s="27">
        <v>1.1915164452366513E-2</v>
      </c>
      <c r="N30" s="27">
        <v>1.2918365526371807E-2</v>
      </c>
      <c r="O30" s="27">
        <v>1.2834500389778264E-2</v>
      </c>
      <c r="P30" s="27">
        <v>1.3395866166735956E-2</v>
      </c>
      <c r="Q30" s="27">
        <v>9.7466273196627536E-3</v>
      </c>
      <c r="R30" s="27">
        <v>8.647687587637504E-3</v>
      </c>
      <c r="S30" s="27">
        <v>8.2121462478568549E-3</v>
      </c>
      <c r="T30" s="27">
        <v>1.0255749929527991E-2</v>
      </c>
      <c r="U30" s="27">
        <v>1.2108786443300903E-2</v>
      </c>
      <c r="V30" s="27">
        <v>1.1159105822917518E-2</v>
      </c>
      <c r="W30" s="27">
        <v>8.6632094785562084E-3</v>
      </c>
      <c r="X30" s="27">
        <v>1.1708062294402704E-2</v>
      </c>
      <c r="Y30" s="27">
        <v>1.2448835581171125E-2</v>
      </c>
      <c r="Z30" s="27">
        <v>1.1469258363387604E-2</v>
      </c>
      <c r="AA30" s="27">
        <v>9.619355041507403E-3</v>
      </c>
      <c r="AB30" s="27">
        <v>1.3873372237982592E-2</v>
      </c>
      <c r="AC30" s="27">
        <v>1.1013055456488242E-2</v>
      </c>
      <c r="AD30" s="27">
        <v>1.14099655104677E-2</v>
      </c>
      <c r="AE30" s="27">
        <v>9.5662507469251017E-3</v>
      </c>
    </row>
    <row r="31" spans="1:31" x14ac:dyDescent="0.2">
      <c r="A31" s="13" t="s">
        <v>71</v>
      </c>
      <c r="B31" s="4" t="s">
        <v>72</v>
      </c>
      <c r="C31" s="21">
        <f t="shared" ref="C31" si="14">+C32+C35+C46+C47+C50</f>
        <v>6.8751565466645792E-2</v>
      </c>
      <c r="D31" s="21">
        <f t="shared" ref="D31:AE31" si="15">+D32+D35+D46+D47+D50</f>
        <v>7.2834478625931703E-2</v>
      </c>
      <c r="E31" s="21">
        <f t="shared" si="15"/>
        <v>8.1642298200074709E-2</v>
      </c>
      <c r="F31" s="21">
        <f t="shared" si="15"/>
        <v>8.8321097215422251E-2</v>
      </c>
      <c r="G31" s="21">
        <f t="shared" si="15"/>
        <v>0.10038021167663647</v>
      </c>
      <c r="H31" s="21">
        <f t="shared" si="15"/>
        <v>0.11088310330259415</v>
      </c>
      <c r="I31" s="21">
        <f t="shared" si="15"/>
        <v>0.11939419011918218</v>
      </c>
      <c r="J31" s="21">
        <f t="shared" si="15"/>
        <v>0.12609769072065119</v>
      </c>
      <c r="K31" s="21">
        <f t="shared" si="15"/>
        <v>0.13273676476217577</v>
      </c>
      <c r="L31" s="21">
        <f t="shared" si="15"/>
        <v>0.13849506615461146</v>
      </c>
      <c r="M31" s="21">
        <f t="shared" si="15"/>
        <v>0.14182129270493313</v>
      </c>
      <c r="N31" s="21">
        <f t="shared" si="15"/>
        <v>0.1330263014710393</v>
      </c>
      <c r="O31" s="21">
        <f t="shared" si="15"/>
        <v>0.15408752053084285</v>
      </c>
      <c r="P31" s="21">
        <f t="shared" si="15"/>
        <v>0.18451693024689447</v>
      </c>
      <c r="Q31" s="21">
        <f t="shared" si="15"/>
        <v>0.16845268487416951</v>
      </c>
      <c r="R31" s="21">
        <f t="shared" si="15"/>
        <v>0.13977369867864525</v>
      </c>
      <c r="S31" s="21">
        <f t="shared" si="15"/>
        <v>0.13269284212354709</v>
      </c>
      <c r="T31" s="21">
        <f t="shared" si="15"/>
        <v>0.14051827325197414</v>
      </c>
      <c r="U31" s="21">
        <f t="shared" si="15"/>
        <v>0.13646136812642456</v>
      </c>
      <c r="V31" s="21">
        <f t="shared" si="15"/>
        <v>0.14118937046249899</v>
      </c>
      <c r="W31" s="21">
        <f t="shared" si="15"/>
        <v>0.13823420936813421</v>
      </c>
      <c r="X31" s="21">
        <f t="shared" si="15"/>
        <v>0.1214123678518228</v>
      </c>
      <c r="Y31" s="21">
        <f t="shared" si="15"/>
        <v>0.11701377917335934</v>
      </c>
      <c r="Z31" s="21">
        <f t="shared" si="15"/>
        <v>0.11676573217500348</v>
      </c>
      <c r="AA31" s="21">
        <f t="shared" si="15"/>
        <v>0.11208742373425663</v>
      </c>
      <c r="AB31" s="21">
        <f t="shared" si="15"/>
        <v>0.10541172753099307</v>
      </c>
      <c r="AC31" s="21">
        <f t="shared" si="15"/>
        <v>0.10653006436853335</v>
      </c>
      <c r="AD31" s="21">
        <f t="shared" si="15"/>
        <v>0.10205193475902412</v>
      </c>
      <c r="AE31" s="21">
        <f t="shared" si="15"/>
        <v>9.9611178800033326E-2</v>
      </c>
    </row>
    <row r="32" spans="1:31" x14ac:dyDescent="0.2">
      <c r="A32" s="13" t="s">
        <v>73</v>
      </c>
      <c r="B32" s="4" t="s">
        <v>74</v>
      </c>
      <c r="C32" s="21">
        <f t="shared" ref="C32" si="16">+C34</f>
        <v>2.2856279222235307E-4</v>
      </c>
      <c r="D32" s="21">
        <f t="shared" ref="D32:AE32" si="17">+D34</f>
        <v>1.7061735919265801E-4</v>
      </c>
      <c r="E32" s="21">
        <f t="shared" si="17"/>
        <v>2.6743771147262369E-4</v>
      </c>
      <c r="F32" s="21">
        <f t="shared" si="17"/>
        <v>3.5794052971573591E-4</v>
      </c>
      <c r="G32" s="21">
        <f t="shared" si="17"/>
        <v>2.7012927549319919E-4</v>
      </c>
      <c r="H32" s="21">
        <f t="shared" si="17"/>
        <v>3.3854324219615751E-4</v>
      </c>
      <c r="I32" s="21">
        <f t="shared" si="17"/>
        <v>4.0520443870388945E-4</v>
      </c>
      <c r="J32" s="21">
        <f t="shared" si="17"/>
        <v>6.7574761791455913E-4</v>
      </c>
      <c r="K32" s="21">
        <f t="shared" si="17"/>
        <v>6.5994593143014623E-4</v>
      </c>
      <c r="L32" s="21">
        <f t="shared" si="17"/>
        <v>4.5235895892359286E-4</v>
      </c>
      <c r="M32" s="21">
        <f t="shared" si="17"/>
        <v>3.7864315865100803E-4</v>
      </c>
      <c r="N32" s="21">
        <f t="shared" si="17"/>
        <v>4.8085897757419593E-4</v>
      </c>
      <c r="O32" s="21">
        <f t="shared" si="17"/>
        <v>3.961672441059245E-4</v>
      </c>
      <c r="P32" s="21">
        <f t="shared" si="17"/>
        <v>3.4121101787539242E-4</v>
      </c>
      <c r="Q32" s="21">
        <f t="shared" si="17"/>
        <v>3.6949828044654587E-4</v>
      </c>
      <c r="R32" s="21">
        <f t="shared" si="17"/>
        <v>4.6567965130865196E-4</v>
      </c>
      <c r="S32" s="21">
        <f t="shared" si="17"/>
        <v>4.3445852058892595E-4</v>
      </c>
      <c r="T32" s="21">
        <f t="shared" si="17"/>
        <v>4.7823816967772627E-4</v>
      </c>
      <c r="U32" s="21">
        <f t="shared" si="17"/>
        <v>6.1958479658891252E-4</v>
      </c>
      <c r="V32" s="21">
        <f t="shared" si="17"/>
        <v>4.4776667743091767E-4</v>
      </c>
      <c r="W32" s="21">
        <f t="shared" si="17"/>
        <v>3.8669991716640912E-4</v>
      </c>
      <c r="X32" s="21">
        <f t="shared" si="17"/>
        <v>4.2866840126040652E-4</v>
      </c>
      <c r="Y32" s="21">
        <f t="shared" si="17"/>
        <v>5.9307928743507817E-4</v>
      </c>
      <c r="Z32" s="21">
        <f t="shared" si="17"/>
        <v>4.7687602321145928E-4</v>
      </c>
      <c r="AA32" s="21">
        <f t="shared" si="17"/>
        <v>4.1688908208637224E-4</v>
      </c>
      <c r="AB32" s="21">
        <f t="shared" si="17"/>
        <v>6.9255622460643305E-4</v>
      </c>
      <c r="AC32" s="21">
        <f t="shared" si="17"/>
        <v>5.9129193778323017E-4</v>
      </c>
      <c r="AD32" s="21">
        <f t="shared" si="17"/>
        <v>5.0847987374104907E-4</v>
      </c>
      <c r="AE32" s="21">
        <f t="shared" si="17"/>
        <v>6.5975947121122238E-4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2.2856279222235307E-4</v>
      </c>
      <c r="D34" s="27">
        <v>1.7061735919265801E-4</v>
      </c>
      <c r="E34" s="27">
        <v>2.6743771147262369E-4</v>
      </c>
      <c r="F34" s="27">
        <v>3.5794052971573591E-4</v>
      </c>
      <c r="G34" s="27">
        <v>2.7012927549319919E-4</v>
      </c>
      <c r="H34" s="27">
        <v>3.3854324219615751E-4</v>
      </c>
      <c r="I34" s="27">
        <v>4.0520443870388945E-4</v>
      </c>
      <c r="J34" s="27">
        <v>6.7574761791455913E-4</v>
      </c>
      <c r="K34" s="27">
        <v>6.5994593143014623E-4</v>
      </c>
      <c r="L34" s="27">
        <v>4.5235895892359286E-4</v>
      </c>
      <c r="M34" s="27">
        <v>3.7864315865100803E-4</v>
      </c>
      <c r="N34" s="27">
        <v>4.8085897757419593E-4</v>
      </c>
      <c r="O34" s="27">
        <v>3.961672441059245E-4</v>
      </c>
      <c r="P34" s="27">
        <v>3.4121101787539242E-4</v>
      </c>
      <c r="Q34" s="27">
        <v>3.6949828044654587E-4</v>
      </c>
      <c r="R34" s="27">
        <v>4.6567965130865196E-4</v>
      </c>
      <c r="S34" s="27">
        <v>4.3445852058892595E-4</v>
      </c>
      <c r="T34" s="27">
        <v>4.7823816967772627E-4</v>
      </c>
      <c r="U34" s="27">
        <v>6.1958479658891252E-4</v>
      </c>
      <c r="V34" s="27">
        <v>4.4776667743091767E-4</v>
      </c>
      <c r="W34" s="27">
        <v>3.8669991716640912E-4</v>
      </c>
      <c r="X34" s="27">
        <v>4.2866840126040652E-4</v>
      </c>
      <c r="Y34" s="27">
        <v>5.9307928743507817E-4</v>
      </c>
      <c r="Z34" s="27">
        <v>4.7687602321145928E-4</v>
      </c>
      <c r="AA34" s="27">
        <v>4.1688908208637224E-4</v>
      </c>
      <c r="AB34" s="27">
        <v>6.9255622460643305E-4</v>
      </c>
      <c r="AC34" s="27">
        <v>5.9129193778323017E-4</v>
      </c>
      <c r="AD34" s="27">
        <v>5.0847987374104907E-4</v>
      </c>
      <c r="AE34" s="27">
        <v>6.5975947121122238E-4</v>
      </c>
    </row>
    <row r="35" spans="1:31" x14ac:dyDescent="0.2">
      <c r="A35" s="13" t="s">
        <v>79</v>
      </c>
      <c r="B35" s="4" t="s">
        <v>80</v>
      </c>
      <c r="C35" s="21">
        <f t="shared" ref="C35" si="18">+C36+C39+C42+C43+C44+C45</f>
        <v>3.0810228312379159E-2</v>
      </c>
      <c r="D35" s="21">
        <f t="shared" ref="D35:AE35" si="19">+D36+D39+D42+D43+D44+D45</f>
        <v>3.1948670043561216E-2</v>
      </c>
      <c r="E35" s="21">
        <f t="shared" si="19"/>
        <v>3.4810315586156319E-2</v>
      </c>
      <c r="F35" s="21">
        <f t="shared" si="19"/>
        <v>3.7095008177564365E-2</v>
      </c>
      <c r="G35" s="21">
        <f t="shared" si="19"/>
        <v>4.1598506904763514E-2</v>
      </c>
      <c r="H35" s="21">
        <f t="shared" si="19"/>
        <v>4.4310894037949827E-2</v>
      </c>
      <c r="I35" s="21">
        <f t="shared" si="19"/>
        <v>4.6740937732088268E-2</v>
      </c>
      <c r="J35" s="21">
        <f t="shared" si="19"/>
        <v>4.7846877738067124E-2</v>
      </c>
      <c r="K35" s="21">
        <f t="shared" si="19"/>
        <v>4.916239940884512E-2</v>
      </c>
      <c r="L35" s="21">
        <f t="shared" si="19"/>
        <v>4.9236185746764638E-2</v>
      </c>
      <c r="M35" s="21">
        <f t="shared" si="19"/>
        <v>4.9012292768856477E-2</v>
      </c>
      <c r="N35" s="21">
        <f t="shared" si="19"/>
        <v>4.466878080176219E-2</v>
      </c>
      <c r="O35" s="21">
        <f t="shared" si="19"/>
        <v>4.6855152713859323E-2</v>
      </c>
      <c r="P35" s="21">
        <f t="shared" si="19"/>
        <v>4.8106041439017221E-2</v>
      </c>
      <c r="Q35" s="21">
        <f t="shared" si="19"/>
        <v>4.8689437239392161E-2</v>
      </c>
      <c r="R35" s="21">
        <f t="shared" si="19"/>
        <v>4.6212281275050206E-2</v>
      </c>
      <c r="S35" s="21">
        <f t="shared" si="19"/>
        <v>4.5659213592798759E-2</v>
      </c>
      <c r="T35" s="21">
        <f t="shared" si="19"/>
        <v>4.8018798243617329E-2</v>
      </c>
      <c r="U35" s="21">
        <f t="shared" si="19"/>
        <v>4.8981911229850635E-2</v>
      </c>
      <c r="V35" s="21">
        <f t="shared" si="19"/>
        <v>5.4541954262272638E-2</v>
      </c>
      <c r="W35" s="21">
        <f t="shared" si="19"/>
        <v>5.9620445984405447E-2</v>
      </c>
      <c r="X35" s="21">
        <f t="shared" si="19"/>
        <v>5.9415820039750211E-2</v>
      </c>
      <c r="Y35" s="21">
        <f t="shared" si="19"/>
        <v>6.2155780357240988E-2</v>
      </c>
      <c r="Z35" s="21">
        <f t="shared" si="19"/>
        <v>6.6395288226094626E-2</v>
      </c>
      <c r="AA35" s="21">
        <f t="shared" si="19"/>
        <v>6.6773132417536199E-2</v>
      </c>
      <c r="AB35" s="21">
        <f t="shared" si="19"/>
        <v>6.7871731106862815E-2</v>
      </c>
      <c r="AC35" s="21">
        <f t="shared" si="19"/>
        <v>6.9764904152016069E-2</v>
      </c>
      <c r="AD35" s="21">
        <f t="shared" si="19"/>
        <v>7.0139309140513209E-2</v>
      </c>
      <c r="AE35" s="21">
        <f t="shared" si="19"/>
        <v>7.0196960675596401E-2</v>
      </c>
    </row>
    <row r="36" spans="1:31" x14ac:dyDescent="0.2">
      <c r="A36" s="13" t="s">
        <v>81</v>
      </c>
      <c r="B36" s="4" t="s">
        <v>82</v>
      </c>
      <c r="C36" s="21">
        <f t="shared" ref="C36" si="20">+C37+C38</f>
        <v>1.3766954664198831E-2</v>
      </c>
      <c r="D36" s="21">
        <f t="shared" ref="D36:AE36" si="21">+D37+D38</f>
        <v>1.432046895196217E-2</v>
      </c>
      <c r="E36" s="21">
        <f t="shared" si="21"/>
        <v>1.5536712632378423E-2</v>
      </c>
      <c r="F36" s="21">
        <f t="shared" si="21"/>
        <v>1.6524063654560321E-2</v>
      </c>
      <c r="G36" s="21">
        <f t="shared" si="21"/>
        <v>1.8566076250722697E-2</v>
      </c>
      <c r="H36" s="21">
        <f t="shared" si="21"/>
        <v>2.0101649093944608E-2</v>
      </c>
      <c r="I36" s="21">
        <f t="shared" si="21"/>
        <v>2.1526810049896882E-2</v>
      </c>
      <c r="J36" s="21">
        <f t="shared" si="21"/>
        <v>2.2329654424878803E-2</v>
      </c>
      <c r="K36" s="21">
        <f t="shared" si="21"/>
        <v>2.3246083187212573E-2</v>
      </c>
      <c r="L36" s="21">
        <f t="shared" si="21"/>
        <v>2.4069959353309217E-2</v>
      </c>
      <c r="M36" s="21">
        <f t="shared" si="21"/>
        <v>2.4239298122780351E-2</v>
      </c>
      <c r="N36" s="21">
        <f t="shared" si="21"/>
        <v>2.2264979755207023E-2</v>
      </c>
      <c r="O36" s="21">
        <f t="shared" si="21"/>
        <v>2.3414511852696669E-2</v>
      </c>
      <c r="P36" s="21">
        <f t="shared" si="21"/>
        <v>2.2961983818122221E-2</v>
      </c>
      <c r="Q36" s="21">
        <f t="shared" si="21"/>
        <v>2.3465795422606607E-2</v>
      </c>
      <c r="R36" s="21">
        <f t="shared" si="21"/>
        <v>2.3327067518196663E-2</v>
      </c>
      <c r="S36" s="21">
        <f t="shared" si="21"/>
        <v>2.432687185817789E-2</v>
      </c>
      <c r="T36" s="21">
        <f t="shared" si="21"/>
        <v>2.5949921121296134E-2</v>
      </c>
      <c r="U36" s="21">
        <f t="shared" si="21"/>
        <v>2.624930116000445E-2</v>
      </c>
      <c r="V36" s="21">
        <f t="shared" si="21"/>
        <v>3.1549005969109346E-2</v>
      </c>
      <c r="W36" s="21">
        <f t="shared" si="21"/>
        <v>3.6694005800558163E-2</v>
      </c>
      <c r="X36" s="21">
        <f t="shared" si="21"/>
        <v>3.6502204797425421E-2</v>
      </c>
      <c r="Y36" s="21">
        <f t="shared" si="21"/>
        <v>4.0569755764333151E-2</v>
      </c>
      <c r="Z36" s="21">
        <f t="shared" si="21"/>
        <v>4.5182712501151426E-2</v>
      </c>
      <c r="AA36" s="21">
        <f t="shared" si="21"/>
        <v>4.6595765185302049E-2</v>
      </c>
      <c r="AB36" s="21">
        <f t="shared" si="21"/>
        <v>4.70762108378514E-2</v>
      </c>
      <c r="AC36" s="21">
        <f t="shared" si="21"/>
        <v>4.9222963704775399E-2</v>
      </c>
      <c r="AD36" s="21">
        <f t="shared" si="21"/>
        <v>5.0821710060052046E-2</v>
      </c>
      <c r="AE36" s="21">
        <f t="shared" si="21"/>
        <v>4.9503118819196973E-2</v>
      </c>
    </row>
    <row r="37" spans="1:31" x14ac:dyDescent="0.2">
      <c r="A37" s="13" t="s">
        <v>83</v>
      </c>
      <c r="B37" s="4" t="s">
        <v>84</v>
      </c>
      <c r="C37" s="27">
        <v>3.5374051178810822E-4</v>
      </c>
      <c r="D37" s="27">
        <v>4.3361740154671327E-4</v>
      </c>
      <c r="E37" s="27">
        <v>2.5674714565265919E-4</v>
      </c>
      <c r="F37" s="27">
        <v>3.3662403541126425E-4</v>
      </c>
      <c r="G37" s="27">
        <v>3.9367895666741077E-4</v>
      </c>
      <c r="H37" s="27">
        <v>1.9735560288906091E-3</v>
      </c>
      <c r="I37" s="27">
        <v>3.6626086096646316E-3</v>
      </c>
      <c r="J37" s="27">
        <v>5.278101857419293E-3</v>
      </c>
      <c r="K37" s="27">
        <v>6.9997897704224621E-3</v>
      </c>
      <c r="L37" s="27">
        <v>8.6892837945024212E-3</v>
      </c>
      <c r="M37" s="27">
        <v>1.0204106598023639E-2</v>
      </c>
      <c r="N37" s="27">
        <v>1.0660547379060005E-2</v>
      </c>
      <c r="O37" s="27">
        <v>1.278142101159621E-2</v>
      </c>
      <c r="P37" s="27">
        <v>1.3622998674377542E-2</v>
      </c>
      <c r="Q37" s="27">
        <v>1.5084124479396825E-2</v>
      </c>
      <c r="R37" s="27">
        <v>1.6024232731011799E-2</v>
      </c>
      <c r="S37" s="27">
        <v>1.7768436483741289E-2</v>
      </c>
      <c r="T37" s="27">
        <v>1.9834811065243024E-2</v>
      </c>
      <c r="U37" s="27">
        <v>2.0984596077097902E-2</v>
      </c>
      <c r="V37" s="27">
        <v>2.6231195521981471E-2</v>
      </c>
      <c r="W37" s="27">
        <v>3.1378583776558708E-2</v>
      </c>
      <c r="X37" s="27">
        <v>3.2102120302625922E-2</v>
      </c>
      <c r="Y37" s="27">
        <v>3.6576203735989757E-2</v>
      </c>
      <c r="Z37" s="27">
        <v>4.141384717778953E-2</v>
      </c>
      <c r="AA37" s="27">
        <v>4.3344413713360307E-2</v>
      </c>
      <c r="AB37" s="27">
        <v>4.4316546021761181E-2</v>
      </c>
      <c r="AC37" s="27">
        <v>4.6785849061130765E-2</v>
      </c>
      <c r="AD37" s="27">
        <v>4.8764760856916375E-2</v>
      </c>
      <c r="AE37" s="27">
        <v>4.7831488906839116E-2</v>
      </c>
    </row>
    <row r="38" spans="1:31" x14ac:dyDescent="0.2">
      <c r="A38" s="13" t="s">
        <v>85</v>
      </c>
      <c r="B38" s="4" t="s">
        <v>86</v>
      </c>
      <c r="C38" s="27">
        <v>1.3413214152410723E-2</v>
      </c>
      <c r="D38" s="27">
        <v>1.3886851550415457E-2</v>
      </c>
      <c r="E38" s="27">
        <v>1.5279965486725763E-2</v>
      </c>
      <c r="F38" s="27">
        <v>1.6187439619149056E-2</v>
      </c>
      <c r="G38" s="27">
        <v>1.8172397294055287E-2</v>
      </c>
      <c r="H38" s="27">
        <v>1.8128093065053998E-2</v>
      </c>
      <c r="I38" s="27">
        <v>1.786420144023225E-2</v>
      </c>
      <c r="J38" s="27">
        <v>1.7051552567459511E-2</v>
      </c>
      <c r="K38" s="27">
        <v>1.6246293416790111E-2</v>
      </c>
      <c r="L38" s="27">
        <v>1.5380675558806794E-2</v>
      </c>
      <c r="M38" s="27">
        <v>1.4035191524756713E-2</v>
      </c>
      <c r="N38" s="27">
        <v>1.1604432376147018E-2</v>
      </c>
      <c r="O38" s="27">
        <v>1.063309084110046E-2</v>
      </c>
      <c r="P38" s="27">
        <v>9.3389851437446787E-3</v>
      </c>
      <c r="Q38" s="27">
        <v>8.3816709432097819E-3</v>
      </c>
      <c r="R38" s="27">
        <v>7.3028347871848635E-3</v>
      </c>
      <c r="S38" s="27">
        <v>6.5584353744365994E-3</v>
      </c>
      <c r="T38" s="27">
        <v>6.1151100560531092E-3</v>
      </c>
      <c r="U38" s="27">
        <v>5.2647050829065459E-3</v>
      </c>
      <c r="V38" s="27">
        <v>5.3178104471278765E-3</v>
      </c>
      <c r="W38" s="27">
        <v>5.3154220239994571E-3</v>
      </c>
      <c r="X38" s="27">
        <v>4.4000844947994977E-3</v>
      </c>
      <c r="Y38" s="27">
        <v>3.9935520283433954E-3</v>
      </c>
      <c r="Z38" s="27">
        <v>3.768865323361899E-3</v>
      </c>
      <c r="AA38" s="27">
        <v>3.2513514719417404E-3</v>
      </c>
      <c r="AB38" s="27">
        <v>2.7596648160902191E-3</v>
      </c>
      <c r="AC38" s="27">
        <v>2.4371146436446356E-3</v>
      </c>
      <c r="AD38" s="27">
        <v>2.0569492031356721E-3</v>
      </c>
      <c r="AE38" s="27">
        <v>1.671629912357854E-3</v>
      </c>
    </row>
    <row r="39" spans="1:31" x14ac:dyDescent="0.2">
      <c r="A39" s="13" t="s">
        <v>87</v>
      </c>
      <c r="B39" s="4" t="s">
        <v>88</v>
      </c>
      <c r="C39" s="21">
        <f t="shared" ref="C39" si="22">+C40+C41</f>
        <v>6.1105416859857245E-3</v>
      </c>
      <c r="D39" s="21">
        <f t="shared" ref="D39:AE39" si="23">+D40+D41</f>
        <v>6.3385920051116798E-3</v>
      </c>
      <c r="E39" s="21">
        <f t="shared" si="23"/>
        <v>6.9894406475063311E-3</v>
      </c>
      <c r="F39" s="21">
        <f t="shared" si="23"/>
        <v>7.4214083724146998E-3</v>
      </c>
      <c r="G39" s="21">
        <f t="shared" si="23"/>
        <v>8.3528006555408409E-3</v>
      </c>
      <c r="H39" s="21">
        <f t="shared" si="23"/>
        <v>8.8567764261955791E-3</v>
      </c>
      <c r="I39" s="21">
        <f t="shared" si="23"/>
        <v>9.300398978469895E-3</v>
      </c>
      <c r="J39" s="21">
        <f t="shared" si="23"/>
        <v>9.4868311204035268E-3</v>
      </c>
      <c r="K39" s="21">
        <f t="shared" si="23"/>
        <v>9.6905998683582215E-3</v>
      </c>
      <c r="L39" s="21">
        <f t="shared" si="23"/>
        <v>9.855381396313305E-3</v>
      </c>
      <c r="M39" s="21">
        <f t="shared" si="23"/>
        <v>9.7633378474064041E-3</v>
      </c>
      <c r="N39" s="21">
        <f t="shared" si="23"/>
        <v>8.7582370018394647E-3</v>
      </c>
      <c r="O39" s="21">
        <f t="shared" si="23"/>
        <v>8.8089381731924505E-3</v>
      </c>
      <c r="P39" s="21">
        <f t="shared" si="23"/>
        <v>9.0605902878371971E-3</v>
      </c>
      <c r="Q39" s="21">
        <f t="shared" si="23"/>
        <v>8.9153483062653048E-3</v>
      </c>
      <c r="R39" s="21">
        <f t="shared" si="23"/>
        <v>7.7670511960100733E-3</v>
      </c>
      <c r="S39" s="21">
        <f t="shared" si="23"/>
        <v>7.7558316021013145E-3</v>
      </c>
      <c r="T39" s="21">
        <f t="shared" si="23"/>
        <v>8.260773302597264E-3</v>
      </c>
      <c r="U39" s="21">
        <f t="shared" si="23"/>
        <v>8.4689715464805488E-3</v>
      </c>
      <c r="V39" s="21">
        <f t="shared" si="23"/>
        <v>8.9264296156221622E-3</v>
      </c>
      <c r="W39" s="21">
        <f t="shared" si="23"/>
        <v>9.6891259347664429E-3</v>
      </c>
      <c r="X39" s="21">
        <f t="shared" si="23"/>
        <v>9.5349070121246784E-3</v>
      </c>
      <c r="Y39" s="21">
        <f t="shared" si="23"/>
        <v>9.4022309674968198E-3</v>
      </c>
      <c r="Z39" s="21">
        <f t="shared" si="23"/>
        <v>9.0871798583807735E-3</v>
      </c>
      <c r="AA39" s="21">
        <f t="shared" si="23"/>
        <v>9.1756663010257016E-3</v>
      </c>
      <c r="AB39" s="21">
        <f t="shared" si="23"/>
        <v>9.1636350756790878E-3</v>
      </c>
      <c r="AC39" s="21">
        <f t="shared" si="23"/>
        <v>8.9842823319608595E-3</v>
      </c>
      <c r="AD39" s="21">
        <f t="shared" si="23"/>
        <v>8.7319127480447629E-3</v>
      </c>
      <c r="AE39" s="21">
        <f t="shared" si="23"/>
        <v>8.6313219285777416E-3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7.1277503474591436E-20</v>
      </c>
      <c r="H40" s="27">
        <v>4.9929833815108929E-4</v>
      </c>
      <c r="I40" s="27">
        <v>1.0372503231065443E-3</v>
      </c>
      <c r="J40" s="27">
        <v>1.5704731021925979E-3</v>
      </c>
      <c r="K40" s="27">
        <v>2.1171349203351476E-3</v>
      </c>
      <c r="L40" s="27">
        <v>2.6636777486974692E-3</v>
      </c>
      <c r="M40" s="27">
        <v>3.1364215335443449E-3</v>
      </c>
      <c r="N40" s="27">
        <v>3.2534435917138983E-3</v>
      </c>
      <c r="O40" s="27">
        <v>3.7091583798234541E-3</v>
      </c>
      <c r="P40" s="27">
        <v>4.2604371009002705E-3</v>
      </c>
      <c r="Q40" s="27">
        <v>4.6248083013703291E-3</v>
      </c>
      <c r="R40" s="27">
        <v>4.41045422056539E-3</v>
      </c>
      <c r="S40" s="27">
        <v>4.7803504111434414E-3</v>
      </c>
      <c r="T40" s="27">
        <v>5.4903978260233176E-3</v>
      </c>
      <c r="U40" s="27">
        <v>6.0433984410785731E-3</v>
      </c>
      <c r="V40" s="27">
        <v>6.6030128790768115E-3</v>
      </c>
      <c r="W40" s="27">
        <v>7.3914542599691872E-3</v>
      </c>
      <c r="X40" s="27">
        <v>7.5088713490979071E-3</v>
      </c>
      <c r="Y40" s="27">
        <v>7.4742581955818737E-3</v>
      </c>
      <c r="Z40" s="27">
        <v>7.3717861176440689E-3</v>
      </c>
      <c r="AA40" s="27">
        <v>7.5557130354703241E-3</v>
      </c>
      <c r="AB40" s="27">
        <v>7.7032443466588428E-3</v>
      </c>
      <c r="AC40" s="27">
        <v>7.6832807903380882E-3</v>
      </c>
      <c r="AD40" s="27">
        <v>7.6268675992165911E-3</v>
      </c>
      <c r="AE40" s="27">
        <v>7.6132204925032252E-3</v>
      </c>
    </row>
    <row r="41" spans="1:31" x14ac:dyDescent="0.2">
      <c r="A41" s="13" t="s">
        <v>91</v>
      </c>
      <c r="B41" s="4" t="s">
        <v>92</v>
      </c>
      <c r="C41" s="27">
        <v>6.1105416859857245E-3</v>
      </c>
      <c r="D41" s="27">
        <v>6.3385920051116798E-3</v>
      </c>
      <c r="E41" s="27">
        <v>6.9894406475063311E-3</v>
      </c>
      <c r="F41" s="27">
        <v>7.4214083724146998E-3</v>
      </c>
      <c r="G41" s="27">
        <v>8.3528006555408409E-3</v>
      </c>
      <c r="H41" s="27">
        <v>8.3574780880444899E-3</v>
      </c>
      <c r="I41" s="27">
        <v>8.2631486553633501E-3</v>
      </c>
      <c r="J41" s="27">
        <v>7.9163580182109294E-3</v>
      </c>
      <c r="K41" s="27">
        <v>7.5734649480230735E-3</v>
      </c>
      <c r="L41" s="27">
        <v>7.1917036476158358E-3</v>
      </c>
      <c r="M41" s="27">
        <v>6.6269163138620588E-3</v>
      </c>
      <c r="N41" s="27">
        <v>5.5047934101255655E-3</v>
      </c>
      <c r="O41" s="27">
        <v>5.0997797933689968E-3</v>
      </c>
      <c r="P41" s="27">
        <v>4.8001531869369266E-3</v>
      </c>
      <c r="Q41" s="27">
        <v>4.2905400048949757E-3</v>
      </c>
      <c r="R41" s="27">
        <v>3.3565969754446832E-3</v>
      </c>
      <c r="S41" s="27">
        <v>2.9754811909578727E-3</v>
      </c>
      <c r="T41" s="27">
        <v>2.7703754765739468E-3</v>
      </c>
      <c r="U41" s="27">
        <v>2.4255731054019752E-3</v>
      </c>
      <c r="V41" s="27">
        <v>2.3234167365453503E-3</v>
      </c>
      <c r="W41" s="27">
        <v>2.2976716747972557E-3</v>
      </c>
      <c r="X41" s="27">
        <v>2.0260356630267713E-3</v>
      </c>
      <c r="Y41" s="27">
        <v>1.927972771914946E-3</v>
      </c>
      <c r="Z41" s="27">
        <v>1.7153937407367039E-3</v>
      </c>
      <c r="AA41" s="27">
        <v>1.6199532655553777E-3</v>
      </c>
      <c r="AB41" s="27">
        <v>1.4603907290202446E-3</v>
      </c>
      <c r="AC41" s="27">
        <v>1.3010015416227709E-3</v>
      </c>
      <c r="AD41" s="27">
        <v>1.1050451488281714E-3</v>
      </c>
      <c r="AE41" s="27">
        <v>1.0181014360745159E-3</v>
      </c>
    </row>
    <row r="42" spans="1:31" x14ac:dyDescent="0.2">
      <c r="A42" s="13" t="s">
        <v>93</v>
      </c>
      <c r="B42" s="4" t="s">
        <v>94</v>
      </c>
      <c r="C42" s="27">
        <v>1.0914236389681408E-2</v>
      </c>
      <c r="D42" s="27">
        <v>1.1271019978295735E-2</v>
      </c>
      <c r="E42" s="27">
        <v>1.2264224501446395E-2</v>
      </c>
      <c r="F42" s="27">
        <v>1.3129033587300276E-2</v>
      </c>
      <c r="G42" s="27">
        <v>1.4657142218775931E-2</v>
      </c>
      <c r="H42" s="27">
        <v>1.5330520917111744E-2</v>
      </c>
      <c r="I42" s="27">
        <v>1.5892506815141951E-2</v>
      </c>
      <c r="J42" s="27">
        <v>1.6010449664176408E-2</v>
      </c>
      <c r="K42" s="27">
        <v>1.6206953813459917E-2</v>
      </c>
      <c r="L42" s="27">
        <v>1.5292952720679596E-2</v>
      </c>
      <c r="M42" s="27">
        <v>1.4994502658973473E-2</v>
      </c>
      <c r="N42" s="27">
        <v>1.3632899275935648E-2</v>
      </c>
      <c r="O42" s="27">
        <v>1.4615544022714057E-2</v>
      </c>
      <c r="P42" s="27">
        <v>1.6070193615179387E-2</v>
      </c>
      <c r="Q42" s="27">
        <v>1.6297190901301804E-2</v>
      </c>
      <c r="R42" s="27">
        <v>1.5106198244027709E-2</v>
      </c>
      <c r="S42" s="27">
        <v>1.3560862472259497E-2</v>
      </c>
      <c r="T42" s="27">
        <v>1.3784926277419441E-2</v>
      </c>
      <c r="U42" s="27">
        <v>1.4236977513320591E-2</v>
      </c>
      <c r="V42" s="27">
        <v>1.4036975252423698E-2</v>
      </c>
      <c r="W42" s="27">
        <v>1.3202647358455687E-2</v>
      </c>
      <c r="X42" s="27">
        <v>1.3343503928300806E-2</v>
      </c>
      <c r="Y42" s="27">
        <v>1.2143012360189755E-2</v>
      </c>
      <c r="Z42" s="27">
        <v>1.2078545800123366E-2</v>
      </c>
      <c r="AA42" s="27">
        <v>1.0951402674325671E-2</v>
      </c>
      <c r="AB42" s="27">
        <v>1.1578802059503361E-2</v>
      </c>
      <c r="AC42" s="27">
        <v>1.1504097578547173E-2</v>
      </c>
      <c r="AD42" s="27">
        <v>1.0529255631506185E-2</v>
      </c>
      <c r="AE42" s="27">
        <v>1.2004838315994242E-2</v>
      </c>
    </row>
    <row r="43" spans="1:31" x14ac:dyDescent="0.2">
      <c r="A43" s="13" t="s">
        <v>95</v>
      </c>
      <c r="B43" s="4" t="s">
        <v>96</v>
      </c>
      <c r="C43" s="27">
        <v>1.8495572513195893E-5</v>
      </c>
      <c r="D43" s="27">
        <v>1.8589108191625571E-5</v>
      </c>
      <c r="E43" s="27">
        <v>1.9937804825168366E-5</v>
      </c>
      <c r="F43" s="27">
        <v>2.050256328906721E-5</v>
      </c>
      <c r="G43" s="27">
        <v>2.2487779724046427E-5</v>
      </c>
      <c r="H43" s="27">
        <v>2.1947600697895971E-5</v>
      </c>
      <c r="I43" s="27">
        <v>2.1221888579539869E-5</v>
      </c>
      <c r="J43" s="27">
        <v>1.9942528608379345E-5</v>
      </c>
      <c r="K43" s="27">
        <v>1.8762539814408249E-5</v>
      </c>
      <c r="L43" s="27">
        <v>1.7892276462521137E-5</v>
      </c>
      <c r="M43" s="27">
        <v>1.5154139696250703E-5</v>
      </c>
      <c r="N43" s="27">
        <v>1.2664768780055891E-5</v>
      </c>
      <c r="O43" s="27">
        <v>1.6158665256152493E-5</v>
      </c>
      <c r="P43" s="27">
        <v>1.3273717878409041E-5</v>
      </c>
      <c r="Q43" s="27">
        <v>1.1102609218453023E-5</v>
      </c>
      <c r="R43" s="27">
        <v>1.1964316815765799E-5</v>
      </c>
      <c r="S43" s="27">
        <v>1.5647660260052437E-5</v>
      </c>
      <c r="T43" s="27">
        <v>2.317754230448719E-5</v>
      </c>
      <c r="U43" s="27">
        <v>2.6661010045047165E-5</v>
      </c>
      <c r="V43" s="27">
        <v>2.9543425117425855E-5</v>
      </c>
      <c r="W43" s="27">
        <v>3.4666890625152129E-5</v>
      </c>
      <c r="X43" s="27">
        <v>3.5204301899307701E-5</v>
      </c>
      <c r="Y43" s="27">
        <v>4.0781265221263376E-5</v>
      </c>
      <c r="Z43" s="27">
        <v>4.6850066439064693E-5</v>
      </c>
      <c r="AA43" s="27">
        <v>5.0298256882782385E-5</v>
      </c>
      <c r="AB43" s="27">
        <v>5.308313382897143E-5</v>
      </c>
      <c r="AC43" s="27">
        <v>5.3560536732637883E-5</v>
      </c>
      <c r="AD43" s="27">
        <v>5.6430700910219086E-5</v>
      </c>
      <c r="AE43" s="27">
        <v>5.7681611827442387E-5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2.0751916869967609E-4</v>
      </c>
      <c r="D46" s="27">
        <v>2.0273679162395567E-4</v>
      </c>
      <c r="E46" s="27">
        <v>2.1874232780479426E-4</v>
      </c>
      <c r="F46" s="27">
        <v>1.856642196977278E-4</v>
      </c>
      <c r="G46" s="27">
        <v>1.579212903176076E-4</v>
      </c>
      <c r="H46" s="27">
        <v>1.3444650391904428E-4</v>
      </c>
      <c r="I46" s="27">
        <v>1.6645757628072148E-4</v>
      </c>
      <c r="J46" s="27">
        <v>1.4938500435449363E-4</v>
      </c>
      <c r="K46" s="27">
        <v>1.6965868351688919E-4</v>
      </c>
      <c r="L46" s="27">
        <v>2.1127307758706958E-4</v>
      </c>
      <c r="M46" s="27">
        <v>2.0700493460551261E-4</v>
      </c>
      <c r="N46" s="27">
        <v>1.984686486423987E-4</v>
      </c>
      <c r="O46" s="27">
        <v>2.1447418482323729E-4</v>
      </c>
      <c r="P46" s="27">
        <v>2.1554122056862654E-4</v>
      </c>
      <c r="Q46" s="27">
        <v>2.0326898723042839E-4</v>
      </c>
      <c r="R46" s="27">
        <v>1.9392446178547726E-4</v>
      </c>
      <c r="S46" s="27">
        <v>2.1033627423782224E-4</v>
      </c>
      <c r="T46" s="27">
        <v>2.2216343181969897E-4</v>
      </c>
      <c r="U46" s="27">
        <v>5.1794184690411374E-4</v>
      </c>
      <c r="V46" s="27">
        <v>4.9826739954842434E-4</v>
      </c>
      <c r="W46" s="27">
        <v>4.9479231836616468E-4</v>
      </c>
      <c r="X46" s="27">
        <v>5.1293070991912282E-4</v>
      </c>
      <c r="Y46" s="27">
        <v>5.3519244151628955E-4</v>
      </c>
      <c r="Z46" s="27">
        <v>4.9007920771115235E-4</v>
      </c>
      <c r="AA46" s="27">
        <v>0</v>
      </c>
      <c r="AB46" s="27">
        <v>0</v>
      </c>
      <c r="AC46" s="27">
        <v>1.5118174662194115E-3</v>
      </c>
      <c r="AD46" s="27">
        <v>1.4374608328194143E-3</v>
      </c>
      <c r="AE46" s="27">
        <v>1.483376929090726E-3</v>
      </c>
    </row>
    <row r="47" spans="1:31" x14ac:dyDescent="0.2">
      <c r="A47" s="13" t="s">
        <v>103</v>
      </c>
      <c r="B47" s="4" t="s">
        <v>104</v>
      </c>
      <c r="C47" s="21">
        <f t="shared" ref="C47" si="24">+C49</f>
        <v>1.4444712049443175E-3</v>
      </c>
      <c r="D47" s="21">
        <f t="shared" ref="D47:AE47" si="25">+D49</f>
        <v>1.9211993328463143E-3</v>
      </c>
      <c r="E47" s="21">
        <f t="shared" si="25"/>
        <v>2.3575655195113661E-3</v>
      </c>
      <c r="F47" s="21">
        <f t="shared" si="25"/>
        <v>2.6320762200577877E-3</v>
      </c>
      <c r="G47" s="21">
        <f t="shared" si="25"/>
        <v>2.5131052035987219E-3</v>
      </c>
      <c r="H47" s="21">
        <f t="shared" si="25"/>
        <v>3.7368126316627871E-3</v>
      </c>
      <c r="I47" s="21">
        <f t="shared" si="25"/>
        <v>3.1652440153316229E-3</v>
      </c>
      <c r="J47" s="21">
        <f t="shared" si="25"/>
        <v>3.4959384883820233E-3</v>
      </c>
      <c r="K47" s="21">
        <f t="shared" si="25"/>
        <v>3.4196372474076565E-3</v>
      </c>
      <c r="L47" s="21">
        <f t="shared" si="25"/>
        <v>2.4339343506338557E-3</v>
      </c>
      <c r="M47" s="21">
        <f t="shared" si="25"/>
        <v>1.8671664741815935E-3</v>
      </c>
      <c r="N47" s="21">
        <f t="shared" si="25"/>
        <v>1.483598124594784E-3</v>
      </c>
      <c r="O47" s="21">
        <f t="shared" si="25"/>
        <v>1.5841149462608895E-3</v>
      </c>
      <c r="P47" s="21">
        <f t="shared" si="25"/>
        <v>1.2843835077553216E-3</v>
      </c>
      <c r="Q47" s="21">
        <f t="shared" si="25"/>
        <v>2.7406242593050081E-3</v>
      </c>
      <c r="R47" s="21">
        <f t="shared" si="25"/>
        <v>3.2880982939501144E-3</v>
      </c>
      <c r="S47" s="21">
        <f t="shared" si="25"/>
        <v>2.7583868551035464E-3</v>
      </c>
      <c r="T47" s="21">
        <f t="shared" si="25"/>
        <v>1.2971429167453114E-3</v>
      </c>
      <c r="U47" s="21">
        <f t="shared" si="25"/>
        <v>3.5611751895599682E-3</v>
      </c>
      <c r="V47" s="21">
        <f t="shared" si="25"/>
        <v>2.108656267525235E-3</v>
      </c>
      <c r="W47" s="21">
        <f t="shared" si="25"/>
        <v>6.2026214495663828E-4</v>
      </c>
      <c r="X47" s="21">
        <f t="shared" si="25"/>
        <v>1.0237322486004075E-3</v>
      </c>
      <c r="Y47" s="21">
        <f t="shared" si="25"/>
        <v>7.6402335198462999E-4</v>
      </c>
      <c r="Z47" s="21">
        <f t="shared" si="25"/>
        <v>1.6158141767162906E-3</v>
      </c>
      <c r="AA47" s="21">
        <f t="shared" si="25"/>
        <v>2.9464204319317503E-3</v>
      </c>
      <c r="AB47" s="21">
        <f t="shared" si="25"/>
        <v>5.9966305598027083E-4</v>
      </c>
      <c r="AC47" s="21">
        <f t="shared" si="25"/>
        <v>1.867985257272818E-3</v>
      </c>
      <c r="AD47" s="21">
        <f t="shared" si="25"/>
        <v>1.8840154123886249E-3</v>
      </c>
      <c r="AE47" s="21">
        <f t="shared" si="25"/>
        <v>1.3496000412108755E-3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1.4444712049443175E-3</v>
      </c>
      <c r="D49" s="27">
        <v>1.9211993328463143E-3</v>
      </c>
      <c r="E49" s="27">
        <v>2.3575655195113661E-3</v>
      </c>
      <c r="F49" s="27">
        <v>2.6320762200577877E-3</v>
      </c>
      <c r="G49" s="27">
        <v>2.5131052035987219E-3</v>
      </c>
      <c r="H49" s="27">
        <v>3.7368126316627871E-3</v>
      </c>
      <c r="I49" s="27">
        <v>3.1652440153316229E-3</v>
      </c>
      <c r="J49" s="27">
        <v>3.4959384883820233E-3</v>
      </c>
      <c r="K49" s="27">
        <v>3.4196372474076565E-3</v>
      </c>
      <c r="L49" s="27">
        <v>2.4339343506338557E-3</v>
      </c>
      <c r="M49" s="27">
        <v>1.8671664741815935E-3</v>
      </c>
      <c r="N49" s="27">
        <v>1.483598124594784E-3</v>
      </c>
      <c r="O49" s="27">
        <v>1.5841149462608895E-3</v>
      </c>
      <c r="P49" s="27">
        <v>1.2843835077553216E-3</v>
      </c>
      <c r="Q49" s="27">
        <v>2.7406242593050081E-3</v>
      </c>
      <c r="R49" s="27">
        <v>3.2880982939501144E-3</v>
      </c>
      <c r="S49" s="27">
        <v>2.7583868551035464E-3</v>
      </c>
      <c r="T49" s="27">
        <v>1.2971429167453114E-3</v>
      </c>
      <c r="U49" s="27">
        <v>3.5611751895599682E-3</v>
      </c>
      <c r="V49" s="27">
        <v>2.108656267525235E-3</v>
      </c>
      <c r="W49" s="27">
        <v>6.2026214495663828E-4</v>
      </c>
      <c r="X49" s="27">
        <v>1.0237322486004075E-3</v>
      </c>
      <c r="Y49" s="27">
        <v>7.6402335198462999E-4</v>
      </c>
      <c r="Z49" s="27">
        <v>1.6158141767162906E-3</v>
      </c>
      <c r="AA49" s="27">
        <v>2.9464204319317503E-3</v>
      </c>
      <c r="AB49" s="27">
        <v>5.9966305598027083E-4</v>
      </c>
      <c r="AC49" s="27">
        <v>1.867985257272818E-3</v>
      </c>
      <c r="AD49" s="27">
        <v>1.8840154123886249E-3</v>
      </c>
      <c r="AE49" s="27">
        <v>1.3496000412108755E-3</v>
      </c>
    </row>
    <row r="50" spans="1:31" x14ac:dyDescent="0.2">
      <c r="A50" s="13" t="s">
        <v>109</v>
      </c>
      <c r="B50" s="4" t="s">
        <v>110</v>
      </c>
      <c r="C50" s="21">
        <f t="shared" ref="C50" si="26">+C51+C52</f>
        <v>3.6060783988400291E-2</v>
      </c>
      <c r="D50" s="21">
        <f t="shared" ref="D50:AE50" si="27">+D51+D52</f>
        <v>3.8591255098707561E-2</v>
      </c>
      <c r="E50" s="21">
        <f t="shared" si="27"/>
        <v>4.3988237055129602E-2</v>
      </c>
      <c r="F50" s="21">
        <f t="shared" si="27"/>
        <v>4.8050408068386632E-2</v>
      </c>
      <c r="G50" s="21">
        <f t="shared" si="27"/>
        <v>5.5840549002463422E-2</v>
      </c>
      <c r="H50" s="21">
        <f t="shared" si="27"/>
        <v>6.2362406886866346E-2</v>
      </c>
      <c r="I50" s="21">
        <f t="shared" si="27"/>
        <v>6.891634635677768E-2</v>
      </c>
      <c r="J50" s="21">
        <f t="shared" si="27"/>
        <v>7.3929741871932977E-2</v>
      </c>
      <c r="K50" s="21">
        <f t="shared" si="27"/>
        <v>7.9325123490975979E-2</v>
      </c>
      <c r="L50" s="21">
        <f t="shared" si="27"/>
        <v>8.6161314020702318E-2</v>
      </c>
      <c r="M50" s="21">
        <f t="shared" si="27"/>
        <v>9.0356185368638528E-2</v>
      </c>
      <c r="N50" s="21">
        <f t="shared" si="27"/>
        <v>8.6194594918465747E-2</v>
      </c>
      <c r="O50" s="21">
        <f t="shared" si="27"/>
        <v>0.10503761144179347</v>
      </c>
      <c r="P50" s="21">
        <f t="shared" si="27"/>
        <v>0.13456975306167793</v>
      </c>
      <c r="Q50" s="21">
        <f t="shared" si="27"/>
        <v>0.11644985610779537</v>
      </c>
      <c r="R50" s="21">
        <f t="shared" si="27"/>
        <v>8.9613714996550797E-2</v>
      </c>
      <c r="S50" s="21">
        <f t="shared" si="27"/>
        <v>8.3630446880818041E-2</v>
      </c>
      <c r="T50" s="21">
        <f t="shared" si="27"/>
        <v>9.0501930490114055E-2</v>
      </c>
      <c r="U50" s="21">
        <f t="shared" si="27"/>
        <v>8.278075506352095E-2</v>
      </c>
      <c r="V50" s="21">
        <f t="shared" si="27"/>
        <v>8.3592725855721778E-2</v>
      </c>
      <c r="W50" s="21">
        <f t="shared" si="27"/>
        <v>7.7112009003239543E-2</v>
      </c>
      <c r="X50" s="21">
        <f t="shared" si="27"/>
        <v>6.0031216452292639E-2</v>
      </c>
      <c r="Y50" s="21">
        <f t="shared" si="27"/>
        <v>5.2965703735182355E-2</v>
      </c>
      <c r="Z50" s="21">
        <f t="shared" si="27"/>
        <v>4.7787674541269948E-2</v>
      </c>
      <c r="AA50" s="21">
        <f t="shared" si="27"/>
        <v>4.195098180270232E-2</v>
      </c>
      <c r="AB50" s="21">
        <f t="shared" si="27"/>
        <v>3.6247777143543554E-2</v>
      </c>
      <c r="AC50" s="21">
        <f t="shared" si="27"/>
        <v>3.2794065555241829E-2</v>
      </c>
      <c r="AD50" s="21">
        <f t="shared" si="27"/>
        <v>2.808266949956183E-2</v>
      </c>
      <c r="AE50" s="21">
        <f t="shared" si="27"/>
        <v>2.5921481682924099E-2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3.6060783988400291E-2</v>
      </c>
      <c r="D52" s="27">
        <v>3.8591255098707561E-2</v>
      </c>
      <c r="E52" s="27">
        <v>4.3988237055129602E-2</v>
      </c>
      <c r="F52" s="27">
        <v>4.8050408068386632E-2</v>
      </c>
      <c r="G52" s="27">
        <v>5.5840549002463422E-2</v>
      </c>
      <c r="H52" s="27">
        <v>6.2362406886866346E-2</v>
      </c>
      <c r="I52" s="27">
        <v>6.891634635677768E-2</v>
      </c>
      <c r="J52" s="27">
        <v>7.3929741871932977E-2</v>
      </c>
      <c r="K52" s="27">
        <v>7.9325123490975979E-2</v>
      </c>
      <c r="L52" s="27">
        <v>8.6161314020702318E-2</v>
      </c>
      <c r="M52" s="27">
        <v>9.0356185368638528E-2</v>
      </c>
      <c r="N52" s="27">
        <v>8.6194594918465747E-2</v>
      </c>
      <c r="O52" s="27">
        <v>0.10503761144179347</v>
      </c>
      <c r="P52" s="27">
        <v>0.13456975306167793</v>
      </c>
      <c r="Q52" s="27">
        <v>0.11644985610779537</v>
      </c>
      <c r="R52" s="27">
        <v>8.9613714996550797E-2</v>
      </c>
      <c r="S52" s="27">
        <v>8.3630446880818041E-2</v>
      </c>
      <c r="T52" s="27">
        <v>9.0501930490114055E-2</v>
      </c>
      <c r="U52" s="27">
        <v>8.278075506352095E-2</v>
      </c>
      <c r="V52" s="27">
        <v>8.3592725855721778E-2</v>
      </c>
      <c r="W52" s="27">
        <v>7.7112009003239543E-2</v>
      </c>
      <c r="X52" s="27">
        <v>6.0031216452292639E-2</v>
      </c>
      <c r="Y52" s="27">
        <v>5.2965703735182355E-2</v>
      </c>
      <c r="Z52" s="27">
        <v>4.7787674541269948E-2</v>
      </c>
      <c r="AA52" s="27">
        <v>4.195098180270232E-2</v>
      </c>
      <c r="AB52" s="27">
        <v>3.6247777143543554E-2</v>
      </c>
      <c r="AC52" s="27">
        <v>3.2794065555241829E-2</v>
      </c>
      <c r="AD52" s="27">
        <v>2.808266949956183E-2</v>
      </c>
      <c r="AE52" s="27">
        <v>2.5921481682924099E-2</v>
      </c>
    </row>
    <row r="53" spans="1:31" x14ac:dyDescent="0.2">
      <c r="A53" s="13" t="s">
        <v>115</v>
      </c>
      <c r="B53" s="4" t="s">
        <v>116</v>
      </c>
      <c r="C53" s="21">
        <f t="shared" ref="C53" si="28">+C54+C55+C56</f>
        <v>0.23620779597772842</v>
      </c>
      <c r="D53" s="21">
        <f t="shared" ref="D53:AE53" si="29">+D54+D55+D56</f>
        <v>0.28660007598019732</v>
      </c>
      <c r="E53" s="21">
        <f t="shared" si="29"/>
        <v>0.28059629056291319</v>
      </c>
      <c r="F53" s="21">
        <f t="shared" si="29"/>
        <v>0.25048613255536484</v>
      </c>
      <c r="G53" s="21">
        <f t="shared" si="29"/>
        <v>0.2722945204251801</v>
      </c>
      <c r="H53" s="21">
        <f t="shared" si="29"/>
        <v>0.26039823179512983</v>
      </c>
      <c r="I53" s="21">
        <f t="shared" si="29"/>
        <v>0.26608316931337456</v>
      </c>
      <c r="J53" s="21">
        <f t="shared" si="29"/>
        <v>0.10828377593267371</v>
      </c>
      <c r="K53" s="21">
        <f t="shared" si="29"/>
        <v>7.8400191810875083E-2</v>
      </c>
      <c r="L53" s="21">
        <f t="shared" si="29"/>
        <v>8.2619583769512436E-2</v>
      </c>
      <c r="M53" s="21">
        <f t="shared" si="29"/>
        <v>7.9019279959689076E-2</v>
      </c>
      <c r="N53" s="21">
        <f t="shared" si="29"/>
        <v>7.7415994343507183E-2</v>
      </c>
      <c r="O53" s="21">
        <f t="shared" si="29"/>
        <v>8.1162158147869673E-2</v>
      </c>
      <c r="P53" s="21">
        <f t="shared" si="29"/>
        <v>8.3723256123114459E-2</v>
      </c>
      <c r="Q53" s="21">
        <f t="shared" si="29"/>
        <v>0.11111605578933291</v>
      </c>
      <c r="R53" s="21">
        <f t="shared" si="29"/>
        <v>9.0044563806845529E-2</v>
      </c>
      <c r="S53" s="21">
        <f t="shared" si="29"/>
        <v>8.9289683892440561E-2</v>
      </c>
      <c r="T53" s="21">
        <f t="shared" si="29"/>
        <v>9.1750231564925719E-2</v>
      </c>
      <c r="U53" s="21">
        <f t="shared" si="29"/>
        <v>9.5054968686210162E-2</v>
      </c>
      <c r="V53" s="21">
        <f t="shared" si="29"/>
        <v>9.5625494200898414E-2</v>
      </c>
      <c r="W53" s="21">
        <f t="shared" si="29"/>
        <v>9.9563769198681679E-2</v>
      </c>
      <c r="X53" s="21">
        <f t="shared" si="29"/>
        <v>0.1021465510173809</v>
      </c>
      <c r="Y53" s="21">
        <f t="shared" si="29"/>
        <v>0.10208652603962909</v>
      </c>
      <c r="Z53" s="21">
        <f t="shared" si="29"/>
        <v>0.10064294524876273</v>
      </c>
      <c r="AA53" s="21">
        <f t="shared" si="29"/>
        <v>0.12922340383173034</v>
      </c>
      <c r="AB53" s="21">
        <f t="shared" si="29"/>
        <v>0.10061135253697906</v>
      </c>
      <c r="AC53" s="21">
        <f t="shared" si="29"/>
        <v>0.1082340846440424</v>
      </c>
      <c r="AD53" s="21">
        <f t="shared" si="29"/>
        <v>0.10906239384257198</v>
      </c>
      <c r="AE53" s="21">
        <f t="shared" si="29"/>
        <v>9.7354779289214405E-2</v>
      </c>
    </row>
    <row r="54" spans="1:31" x14ac:dyDescent="0.2">
      <c r="A54" s="13" t="s">
        <v>117</v>
      </c>
      <c r="B54" s="4" t="s">
        <v>118</v>
      </c>
      <c r="C54" s="27">
        <v>0.12793018134623629</v>
      </c>
      <c r="D54" s="27">
        <v>0.13451371875144214</v>
      </c>
      <c r="E54" s="27">
        <v>0.13241100747097861</v>
      </c>
      <c r="F54" s="27">
        <v>0.13170098028439048</v>
      </c>
      <c r="G54" s="27">
        <v>0.15832578184498727</v>
      </c>
      <c r="H54" s="27">
        <v>0.1704901888845029</v>
      </c>
      <c r="I54" s="27">
        <v>0.15900246745419816</v>
      </c>
      <c r="J54" s="27">
        <v>3.8551243372651174E-3</v>
      </c>
      <c r="K54" s="27">
        <v>2.0541288501350619E-3</v>
      </c>
      <c r="L54" s="27">
        <v>2.0820178570823567E-3</v>
      </c>
      <c r="M54" s="27">
        <v>2.5622524378205729E-3</v>
      </c>
      <c r="N54" s="27">
        <v>2.050725660643469E-3</v>
      </c>
      <c r="O54" s="27">
        <v>2.1503480528996329E-3</v>
      </c>
      <c r="P54" s="27">
        <v>2.7752231863565919E-3</v>
      </c>
      <c r="Q54" s="27">
        <v>7.3899154580493185E-3</v>
      </c>
      <c r="R54" s="27">
        <v>3.3604476713714189E-3</v>
      </c>
      <c r="S54" s="27">
        <v>3.7116893709986248E-3</v>
      </c>
      <c r="T54" s="27">
        <v>4.6377499931540183E-3</v>
      </c>
      <c r="U54" s="27">
        <v>5.4161907252777705E-3</v>
      </c>
      <c r="V54" s="27">
        <v>4.8395118901807923E-3</v>
      </c>
      <c r="W54" s="27">
        <v>6.762129954942314E-3</v>
      </c>
      <c r="X54" s="27">
        <v>6.6866327561915023E-3</v>
      </c>
      <c r="Y54" s="27">
        <v>5.8548899222044563E-3</v>
      </c>
      <c r="Z54" s="27">
        <v>5.5732994244929576E-3</v>
      </c>
      <c r="AA54" s="27">
        <v>3.3229813152396717E-2</v>
      </c>
      <c r="AB54" s="27">
        <v>8.039964235022715E-3</v>
      </c>
      <c r="AC54" s="27">
        <v>1.1884100377469837E-2</v>
      </c>
      <c r="AD54" s="27">
        <v>1.0202501650062687E-2</v>
      </c>
      <c r="AE54" s="27">
        <v>1.0971805954782195E-2</v>
      </c>
    </row>
    <row r="55" spans="1:31" x14ac:dyDescent="0.2">
      <c r="A55" s="13" t="s">
        <v>119</v>
      </c>
      <c r="B55" s="4" t="s">
        <v>120</v>
      </c>
      <c r="C55" s="27">
        <v>6.0527625411420941E-2</v>
      </c>
      <c r="D55" s="27">
        <v>6.1603112258713406E-2</v>
      </c>
      <c r="E55" s="27">
        <v>6.3581781565309636E-2</v>
      </c>
      <c r="F55" s="27">
        <v>6.5572440622495426E-2</v>
      </c>
      <c r="G55" s="27">
        <v>6.7767219235855311E-2</v>
      </c>
      <c r="H55" s="27">
        <v>6.7472629139729706E-2</v>
      </c>
      <c r="I55" s="27">
        <v>6.7128589915935691E-2</v>
      </c>
      <c r="J55" s="27">
        <v>6.9755409849476868E-2</v>
      </c>
      <c r="K55" s="27">
        <v>7.2477394796308867E-2</v>
      </c>
      <c r="L55" s="27">
        <v>7.1267903497154714E-2</v>
      </c>
      <c r="M55" s="27">
        <v>7.000485075819253E-2</v>
      </c>
      <c r="N55" s="27">
        <v>7.1060442051750508E-2</v>
      </c>
      <c r="O55" s="27">
        <v>7.2030682472454949E-2</v>
      </c>
      <c r="P55" s="27">
        <v>7.2871201671708033E-2</v>
      </c>
      <c r="Q55" s="27">
        <v>7.3825954046408571E-2</v>
      </c>
      <c r="R55" s="27">
        <v>7.4701954161186732E-2</v>
      </c>
      <c r="S55" s="27">
        <v>7.5564138217208796E-2</v>
      </c>
      <c r="T55" s="27">
        <v>7.737422911369797E-2</v>
      </c>
      <c r="U55" s="27">
        <v>7.8971492765753923E-2</v>
      </c>
      <c r="V55" s="27">
        <v>8.0703609792852599E-2</v>
      </c>
      <c r="W55" s="27">
        <v>8.0595350319514786E-2</v>
      </c>
      <c r="X55" s="27">
        <v>8.2260859945896797E-2</v>
      </c>
      <c r="Y55" s="27">
        <v>8.452593947992422E-2</v>
      </c>
      <c r="Z55" s="27">
        <v>8.6115779977941689E-2</v>
      </c>
      <c r="AA55" s="27">
        <v>8.9802567487066678E-2</v>
      </c>
      <c r="AB55" s="27">
        <v>8.6001961829175522E-2</v>
      </c>
      <c r="AC55" s="27">
        <v>9.0690211182680003E-2</v>
      </c>
      <c r="AD55" s="27">
        <v>9.1986441678592337E-2</v>
      </c>
      <c r="AE55" s="27">
        <v>8.3699489748444905E-2</v>
      </c>
    </row>
    <row r="56" spans="1:31" x14ac:dyDescent="0.2">
      <c r="A56" s="13" t="s">
        <v>121</v>
      </c>
      <c r="B56" s="4" t="s">
        <v>122</v>
      </c>
      <c r="C56" s="21">
        <f t="shared" ref="C56" si="30">+C57+C58+C59</f>
        <v>4.7749989220071197E-2</v>
      </c>
      <c r="D56" s="21">
        <f t="shared" ref="D56:AE56" si="31">+D57+D58+D59</f>
        <v>9.0483244970041787E-2</v>
      </c>
      <c r="E56" s="21">
        <f t="shared" si="31"/>
        <v>8.4603501526624936E-2</v>
      </c>
      <c r="F56" s="21">
        <f t="shared" si="31"/>
        <v>5.3212711648478933E-2</v>
      </c>
      <c r="G56" s="21">
        <f t="shared" si="31"/>
        <v>4.6201519344337527E-2</v>
      </c>
      <c r="H56" s="21">
        <f t="shared" si="31"/>
        <v>2.2435413770897215E-2</v>
      </c>
      <c r="I56" s="21">
        <f t="shared" si="31"/>
        <v>3.9952111943240727E-2</v>
      </c>
      <c r="J56" s="21">
        <f t="shared" si="31"/>
        <v>3.4673241745931734E-2</v>
      </c>
      <c r="K56" s="21">
        <f t="shared" si="31"/>
        <v>3.8686681644311566E-3</v>
      </c>
      <c r="L56" s="21">
        <f t="shared" si="31"/>
        <v>9.2696624152753693E-3</v>
      </c>
      <c r="M56" s="21">
        <f t="shared" si="31"/>
        <v>6.452176763675971E-3</v>
      </c>
      <c r="N56" s="21">
        <f t="shared" si="31"/>
        <v>4.3048266311132002E-3</v>
      </c>
      <c r="O56" s="21">
        <f t="shared" si="31"/>
        <v>6.9811276225150865E-3</v>
      </c>
      <c r="P56" s="21">
        <f t="shared" si="31"/>
        <v>8.0768312650498393E-3</v>
      </c>
      <c r="Q56" s="21">
        <f t="shared" si="31"/>
        <v>2.9900186284875018E-2</v>
      </c>
      <c r="R56" s="21">
        <f t="shared" si="31"/>
        <v>1.198216197428738E-2</v>
      </c>
      <c r="S56" s="21">
        <f t="shared" si="31"/>
        <v>1.0013856304233138E-2</v>
      </c>
      <c r="T56" s="21">
        <f t="shared" si="31"/>
        <v>9.7382524580737345E-3</v>
      </c>
      <c r="U56" s="21">
        <f t="shared" si="31"/>
        <v>1.0667285195178467E-2</v>
      </c>
      <c r="V56" s="21">
        <f t="shared" si="31"/>
        <v>1.0082372517865028E-2</v>
      </c>
      <c r="W56" s="21">
        <f t="shared" si="31"/>
        <v>1.2206288924224576E-2</v>
      </c>
      <c r="X56" s="21">
        <f t="shared" si="31"/>
        <v>1.3199058315292604E-2</v>
      </c>
      <c r="Y56" s="21">
        <f t="shared" si="31"/>
        <v>1.1705696637500422E-2</v>
      </c>
      <c r="Z56" s="21">
        <f t="shared" si="31"/>
        <v>8.9538658463280876E-3</v>
      </c>
      <c r="AA56" s="21">
        <f t="shared" si="31"/>
        <v>6.1910231922669519E-3</v>
      </c>
      <c r="AB56" s="21">
        <f t="shared" si="31"/>
        <v>6.5694264727808246E-3</v>
      </c>
      <c r="AC56" s="21">
        <f t="shared" si="31"/>
        <v>5.6597730838925473E-3</v>
      </c>
      <c r="AD56" s="21">
        <f t="shared" si="31"/>
        <v>6.8734505139169582E-3</v>
      </c>
      <c r="AE56" s="21">
        <f t="shared" si="31"/>
        <v>2.6834835859873077E-3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3.9978981720398634E-5</v>
      </c>
      <c r="D58" s="27">
        <v>5.487140496246414E-5</v>
      </c>
      <c r="E58" s="27">
        <v>6.392809844232462E-5</v>
      </c>
      <c r="F58" s="27">
        <v>5.1689060394282314E-5</v>
      </c>
      <c r="G58" s="27">
        <v>5.8265041483079489E-5</v>
      </c>
      <c r="H58" s="27">
        <v>5.0822630009399388E-5</v>
      </c>
      <c r="I58" s="27">
        <v>4.908572723486345E-5</v>
      </c>
      <c r="J58" s="27">
        <v>5.7277893429030025E-5</v>
      </c>
      <c r="K58" s="27">
        <v>1.3555637852911926E-5</v>
      </c>
      <c r="L58" s="27">
        <v>3.874710712865063E-5</v>
      </c>
      <c r="M58" s="27">
        <v>3.8860665590278907E-5</v>
      </c>
      <c r="N58" s="27">
        <v>2.7181446583280555E-5</v>
      </c>
      <c r="O58" s="27">
        <v>4.0180226109050786E-5</v>
      </c>
      <c r="P58" s="27">
        <v>5.6647840365374437E-5</v>
      </c>
      <c r="Q58" s="27">
        <v>7.5811433994253509E-5</v>
      </c>
      <c r="R58" s="27">
        <v>6.0460668018042738E-5</v>
      </c>
      <c r="S58" s="27">
        <v>6.4142129687531598E-5</v>
      </c>
      <c r="T58" s="27">
        <v>7.4433293169105471E-5</v>
      </c>
      <c r="U58" s="27">
        <v>4.3167267733344286E-5</v>
      </c>
      <c r="V58" s="27">
        <v>4.7258729562441093E-5</v>
      </c>
      <c r="W58" s="27">
        <v>4.3561501397908495E-5</v>
      </c>
      <c r="X58" s="27">
        <v>5.5041798049719885E-5</v>
      </c>
      <c r="Y58" s="27">
        <v>5.695194158442129E-5</v>
      </c>
      <c r="Z58" s="27">
        <v>5.0346517820864037E-5</v>
      </c>
      <c r="AA58" s="27">
        <v>5.2275646469342051E-5</v>
      </c>
      <c r="AB58" s="27">
        <v>4.9328716894028481E-5</v>
      </c>
      <c r="AC58" s="27">
        <v>3.9368893976263445E-5</v>
      </c>
      <c r="AD58" s="27">
        <v>2.8862497431331713E-5</v>
      </c>
      <c r="AE58" s="27">
        <v>1.5895817182721054E-5</v>
      </c>
    </row>
    <row r="59" spans="1:31" x14ac:dyDescent="0.2">
      <c r="A59" s="13" t="s">
        <v>127</v>
      </c>
      <c r="B59" s="4" t="s">
        <v>128</v>
      </c>
      <c r="C59" s="27">
        <v>4.7710010238350802E-2</v>
      </c>
      <c r="D59" s="27">
        <v>9.0428373565079323E-2</v>
      </c>
      <c r="E59" s="27">
        <v>8.4539573428182607E-2</v>
      </c>
      <c r="F59" s="27">
        <v>5.3161022588084653E-2</v>
      </c>
      <c r="G59" s="27">
        <v>4.6143254302854445E-2</v>
      </c>
      <c r="H59" s="27">
        <v>2.2384591140887818E-2</v>
      </c>
      <c r="I59" s="27">
        <v>3.990302621600586E-2</v>
      </c>
      <c r="J59" s="27">
        <v>3.4615963852502707E-2</v>
      </c>
      <c r="K59" s="27">
        <v>3.8551125265782449E-3</v>
      </c>
      <c r="L59" s="27">
        <v>9.2309153081467192E-3</v>
      </c>
      <c r="M59" s="27">
        <v>6.413316098085692E-3</v>
      </c>
      <c r="N59" s="27">
        <v>4.27764518452992E-3</v>
      </c>
      <c r="O59" s="27">
        <v>6.9409473964060359E-3</v>
      </c>
      <c r="P59" s="27">
        <v>8.0201834246844649E-3</v>
      </c>
      <c r="Q59" s="27">
        <v>2.9824374850880766E-2</v>
      </c>
      <c r="R59" s="27">
        <v>1.1921701306269338E-2</v>
      </c>
      <c r="S59" s="27">
        <v>9.9497141745456073E-3</v>
      </c>
      <c r="T59" s="27">
        <v>9.6638191649046287E-3</v>
      </c>
      <c r="U59" s="27">
        <v>1.0624117927445123E-2</v>
      </c>
      <c r="V59" s="27">
        <v>1.0035113788302586E-2</v>
      </c>
      <c r="W59" s="27">
        <v>1.2162727422826668E-2</v>
      </c>
      <c r="X59" s="27">
        <v>1.3144016517242884E-2</v>
      </c>
      <c r="Y59" s="27">
        <v>1.1648744695916001E-2</v>
      </c>
      <c r="Z59" s="27">
        <v>8.9035193285072235E-3</v>
      </c>
      <c r="AA59" s="27">
        <v>6.1387475457976102E-3</v>
      </c>
      <c r="AB59" s="27">
        <v>6.5200977558867957E-3</v>
      </c>
      <c r="AC59" s="27">
        <v>5.6204041899162839E-3</v>
      </c>
      <c r="AD59" s="27">
        <v>6.8445880164856266E-3</v>
      </c>
      <c r="AE59" s="27">
        <v>2.6675877688045867E-3</v>
      </c>
    </row>
    <row r="60" spans="1:31" x14ac:dyDescent="0.2">
      <c r="A60" s="13" t="s">
        <v>129</v>
      </c>
      <c r="B60" s="4" t="s">
        <v>130</v>
      </c>
      <c r="C60" s="21">
        <f t="shared" ref="C60" si="32">+C61+C62</f>
        <v>0</v>
      </c>
      <c r="D60" s="21">
        <f t="shared" ref="D60:AE60" si="33">+D61+D62</f>
        <v>0</v>
      </c>
      <c r="E60" s="21">
        <f t="shared" si="33"/>
        <v>0</v>
      </c>
      <c r="F60" s="21">
        <f t="shared" si="33"/>
        <v>0</v>
      </c>
      <c r="G60" s="21">
        <f t="shared" si="33"/>
        <v>0</v>
      </c>
      <c r="H60" s="21">
        <f t="shared" si="33"/>
        <v>0</v>
      </c>
      <c r="I60" s="21">
        <f t="shared" si="33"/>
        <v>0</v>
      </c>
      <c r="J60" s="21">
        <f t="shared" si="33"/>
        <v>0</v>
      </c>
      <c r="K60" s="21">
        <f t="shared" si="33"/>
        <v>0</v>
      </c>
      <c r="L60" s="21">
        <f t="shared" si="33"/>
        <v>0</v>
      </c>
      <c r="M60" s="21">
        <f t="shared" si="33"/>
        <v>0</v>
      </c>
      <c r="N60" s="21">
        <f t="shared" si="33"/>
        <v>0</v>
      </c>
      <c r="O60" s="21">
        <f t="shared" si="33"/>
        <v>0</v>
      </c>
      <c r="P60" s="21">
        <f t="shared" si="33"/>
        <v>0</v>
      </c>
      <c r="Q60" s="21">
        <f t="shared" si="33"/>
        <v>0</v>
      </c>
      <c r="R60" s="21">
        <f t="shared" si="33"/>
        <v>0</v>
      </c>
      <c r="S60" s="21">
        <f t="shared" si="33"/>
        <v>0</v>
      </c>
      <c r="T60" s="21">
        <f t="shared" si="33"/>
        <v>0</v>
      </c>
      <c r="U60" s="21">
        <f t="shared" si="33"/>
        <v>0</v>
      </c>
      <c r="V60" s="21">
        <f t="shared" si="33"/>
        <v>0</v>
      </c>
      <c r="W60" s="21">
        <f t="shared" si="33"/>
        <v>9.7250382425090258E-6</v>
      </c>
      <c r="X60" s="21">
        <f t="shared" si="33"/>
        <v>1.1258813631812826E-5</v>
      </c>
      <c r="Y60" s="21">
        <f t="shared" si="33"/>
        <v>5.9632667587471368E-5</v>
      </c>
      <c r="Z60" s="21">
        <f t="shared" si="33"/>
        <v>6.7156394138083084E-5</v>
      </c>
      <c r="AA60" s="21">
        <f t="shared" si="33"/>
        <v>5.9076769136936651E-5</v>
      </c>
      <c r="AB60" s="21">
        <f t="shared" si="33"/>
        <v>5.2576490864830715E-5</v>
      </c>
      <c r="AC60" s="21">
        <f t="shared" si="33"/>
        <v>3.9839501652214566E-6</v>
      </c>
      <c r="AD60" s="21">
        <f t="shared" si="33"/>
        <v>3.8987624667435711E-6</v>
      </c>
      <c r="AE60" s="21">
        <f t="shared" si="33"/>
        <v>1.4459538429321994E-6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4">+C63+C64+C65</f>
        <v>0</v>
      </c>
      <c r="D62" s="21">
        <f t="shared" ref="D62:AE62" si="35">+D63+D64+D65</f>
        <v>0</v>
      </c>
      <c r="E62" s="21">
        <f t="shared" si="35"/>
        <v>0</v>
      </c>
      <c r="F62" s="21">
        <f t="shared" si="35"/>
        <v>0</v>
      </c>
      <c r="G62" s="21">
        <f t="shared" si="35"/>
        <v>0</v>
      </c>
      <c r="H62" s="21">
        <f t="shared" si="35"/>
        <v>0</v>
      </c>
      <c r="I62" s="21">
        <f t="shared" si="35"/>
        <v>0</v>
      </c>
      <c r="J62" s="21">
        <f t="shared" si="35"/>
        <v>0</v>
      </c>
      <c r="K62" s="21">
        <f t="shared" si="35"/>
        <v>0</v>
      </c>
      <c r="L62" s="21">
        <f t="shared" si="35"/>
        <v>0</v>
      </c>
      <c r="M62" s="21">
        <f t="shared" si="35"/>
        <v>0</v>
      </c>
      <c r="N62" s="21">
        <f t="shared" si="35"/>
        <v>0</v>
      </c>
      <c r="O62" s="21">
        <f t="shared" si="35"/>
        <v>0</v>
      </c>
      <c r="P62" s="21">
        <f t="shared" si="35"/>
        <v>0</v>
      </c>
      <c r="Q62" s="21">
        <f t="shared" si="35"/>
        <v>0</v>
      </c>
      <c r="R62" s="21">
        <f t="shared" si="35"/>
        <v>0</v>
      </c>
      <c r="S62" s="21">
        <f t="shared" si="35"/>
        <v>0</v>
      </c>
      <c r="T62" s="21">
        <f t="shared" si="35"/>
        <v>0</v>
      </c>
      <c r="U62" s="21">
        <f t="shared" si="35"/>
        <v>0</v>
      </c>
      <c r="V62" s="21">
        <f t="shared" si="35"/>
        <v>0</v>
      </c>
      <c r="W62" s="21">
        <f t="shared" si="35"/>
        <v>9.7250382425090258E-6</v>
      </c>
      <c r="X62" s="21">
        <f t="shared" si="35"/>
        <v>1.1258813631812826E-5</v>
      </c>
      <c r="Y62" s="21">
        <f t="shared" si="35"/>
        <v>5.9632667587471368E-5</v>
      </c>
      <c r="Z62" s="21">
        <f t="shared" si="35"/>
        <v>6.7156394138083084E-5</v>
      </c>
      <c r="AA62" s="21">
        <f t="shared" si="35"/>
        <v>5.9076769136936651E-5</v>
      </c>
      <c r="AB62" s="21">
        <f t="shared" si="35"/>
        <v>5.2576490864830715E-5</v>
      </c>
      <c r="AC62" s="21">
        <f t="shared" si="35"/>
        <v>3.9839501652214566E-6</v>
      </c>
      <c r="AD62" s="21">
        <f t="shared" si="35"/>
        <v>3.8987624667435711E-6</v>
      </c>
      <c r="AE62" s="21">
        <f t="shared" si="35"/>
        <v>1.4459538429321994E-6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9.7250382425090258E-6</v>
      </c>
      <c r="X63" s="27">
        <v>1.1258813631812826E-5</v>
      </c>
      <c r="Y63" s="27">
        <v>5.9632667587471368E-5</v>
      </c>
      <c r="Z63" s="27">
        <v>6.7156394138083084E-5</v>
      </c>
      <c r="AA63" s="27">
        <v>5.9076769136936651E-5</v>
      </c>
      <c r="AB63" s="27">
        <v>5.2576490864830715E-5</v>
      </c>
      <c r="AC63" s="27">
        <v>3.9839501652214566E-6</v>
      </c>
      <c r="AD63" s="27">
        <v>3.8987624667435711E-6</v>
      </c>
      <c r="AE63" s="27">
        <v>1.4459538429321994E-6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6">+C68+C80+C101</f>
        <v>0</v>
      </c>
      <c r="D67" s="21">
        <f t="shared" ref="D67:AE67" si="37">+D68+D80+D101</f>
        <v>0</v>
      </c>
      <c r="E67" s="21">
        <f t="shared" si="37"/>
        <v>0</v>
      </c>
      <c r="F67" s="21">
        <f t="shared" si="37"/>
        <v>0</v>
      </c>
      <c r="G67" s="21">
        <f t="shared" si="37"/>
        <v>0</v>
      </c>
      <c r="H67" s="21">
        <f t="shared" si="37"/>
        <v>0</v>
      </c>
      <c r="I67" s="21">
        <f t="shared" si="37"/>
        <v>0</v>
      </c>
      <c r="J67" s="21">
        <f t="shared" si="37"/>
        <v>0</v>
      </c>
      <c r="K67" s="21">
        <f t="shared" si="37"/>
        <v>0</v>
      </c>
      <c r="L67" s="21">
        <f t="shared" si="37"/>
        <v>0</v>
      </c>
      <c r="M67" s="21">
        <f t="shared" si="37"/>
        <v>0</v>
      </c>
      <c r="N67" s="21">
        <f t="shared" si="37"/>
        <v>0</v>
      </c>
      <c r="O67" s="21">
        <f t="shared" si="37"/>
        <v>0</v>
      </c>
      <c r="P67" s="21">
        <f t="shared" si="37"/>
        <v>0</v>
      </c>
      <c r="Q67" s="21">
        <f t="shared" si="37"/>
        <v>0</v>
      </c>
      <c r="R67" s="21">
        <f t="shared" si="37"/>
        <v>0</v>
      </c>
      <c r="S67" s="21">
        <f t="shared" si="37"/>
        <v>0</v>
      </c>
      <c r="T67" s="21">
        <f t="shared" si="37"/>
        <v>0</v>
      </c>
      <c r="U67" s="21">
        <f t="shared" si="37"/>
        <v>0</v>
      </c>
      <c r="V67" s="21">
        <f t="shared" si="37"/>
        <v>0</v>
      </c>
      <c r="W67" s="21">
        <f t="shared" si="37"/>
        <v>0</v>
      </c>
      <c r="X67" s="21">
        <f t="shared" si="37"/>
        <v>0</v>
      </c>
      <c r="Y67" s="21">
        <f t="shared" si="37"/>
        <v>0</v>
      </c>
      <c r="Z67" s="21">
        <f t="shared" si="37"/>
        <v>0</v>
      </c>
      <c r="AA67" s="21">
        <f t="shared" si="37"/>
        <v>0</v>
      </c>
      <c r="AB67" s="21">
        <f t="shared" si="37"/>
        <v>0</v>
      </c>
      <c r="AC67" s="21">
        <f t="shared" si="37"/>
        <v>0</v>
      </c>
      <c r="AD67" s="21">
        <f t="shared" si="37"/>
        <v>0</v>
      </c>
      <c r="AE67" s="21">
        <f t="shared" si="37"/>
        <v>0</v>
      </c>
    </row>
    <row r="68" spans="1:31" x14ac:dyDescent="0.2">
      <c r="A68" s="13" t="s">
        <v>144</v>
      </c>
      <c r="B68" s="4" t="s">
        <v>145</v>
      </c>
      <c r="C68" s="21">
        <f t="shared" ref="C68" si="38">+C69+C78</f>
        <v>0</v>
      </c>
      <c r="D68" s="21">
        <f t="shared" ref="D68:AE68" si="39">+D69+D78</f>
        <v>0</v>
      </c>
      <c r="E68" s="21">
        <f t="shared" si="39"/>
        <v>0</v>
      </c>
      <c r="F68" s="21">
        <f t="shared" si="39"/>
        <v>0</v>
      </c>
      <c r="G68" s="21">
        <f t="shared" si="39"/>
        <v>0</v>
      </c>
      <c r="H68" s="21">
        <f t="shared" si="39"/>
        <v>0</v>
      </c>
      <c r="I68" s="21">
        <f t="shared" si="39"/>
        <v>0</v>
      </c>
      <c r="J68" s="21">
        <f t="shared" si="39"/>
        <v>0</v>
      </c>
      <c r="K68" s="21">
        <f t="shared" si="39"/>
        <v>0</v>
      </c>
      <c r="L68" s="21">
        <f t="shared" si="39"/>
        <v>0</v>
      </c>
      <c r="M68" s="21">
        <f t="shared" si="39"/>
        <v>0</v>
      </c>
      <c r="N68" s="21">
        <f t="shared" si="39"/>
        <v>0</v>
      </c>
      <c r="O68" s="21">
        <f t="shared" si="39"/>
        <v>0</v>
      </c>
      <c r="P68" s="21">
        <f t="shared" si="39"/>
        <v>0</v>
      </c>
      <c r="Q68" s="21">
        <f t="shared" si="39"/>
        <v>0</v>
      </c>
      <c r="R68" s="21">
        <f t="shared" si="39"/>
        <v>0</v>
      </c>
      <c r="S68" s="21">
        <f t="shared" si="39"/>
        <v>0</v>
      </c>
      <c r="T68" s="21">
        <f t="shared" si="39"/>
        <v>0</v>
      </c>
      <c r="U68" s="21">
        <f t="shared" si="39"/>
        <v>0</v>
      </c>
      <c r="V68" s="21">
        <f t="shared" si="39"/>
        <v>0</v>
      </c>
      <c r="W68" s="21">
        <f t="shared" si="39"/>
        <v>0</v>
      </c>
      <c r="X68" s="21">
        <f t="shared" si="39"/>
        <v>0</v>
      </c>
      <c r="Y68" s="21">
        <f t="shared" si="39"/>
        <v>0</v>
      </c>
      <c r="Z68" s="21">
        <f t="shared" si="39"/>
        <v>0</v>
      </c>
      <c r="AA68" s="21">
        <f t="shared" si="39"/>
        <v>0</v>
      </c>
      <c r="AB68" s="21">
        <f t="shared" si="39"/>
        <v>0</v>
      </c>
      <c r="AC68" s="21">
        <f t="shared" si="39"/>
        <v>0</v>
      </c>
      <c r="AD68" s="21">
        <f t="shared" si="39"/>
        <v>0</v>
      </c>
      <c r="AE68" s="21">
        <f t="shared" si="39"/>
        <v>0</v>
      </c>
    </row>
    <row r="69" spans="1:31" x14ac:dyDescent="0.2">
      <c r="A69" s="13" t="s">
        <v>146</v>
      </c>
      <c r="B69" s="4" t="s">
        <v>147</v>
      </c>
      <c r="C69" s="21">
        <f t="shared" ref="C69" si="40">+C70+C75</f>
        <v>0</v>
      </c>
      <c r="D69" s="21">
        <f t="shared" ref="D69:AE69" si="41">+D70+D75</f>
        <v>0</v>
      </c>
      <c r="E69" s="21">
        <f t="shared" si="41"/>
        <v>0</v>
      </c>
      <c r="F69" s="21">
        <f t="shared" si="41"/>
        <v>0</v>
      </c>
      <c r="G69" s="21">
        <f t="shared" si="41"/>
        <v>0</v>
      </c>
      <c r="H69" s="21">
        <f t="shared" si="41"/>
        <v>0</v>
      </c>
      <c r="I69" s="21">
        <f t="shared" si="41"/>
        <v>0</v>
      </c>
      <c r="J69" s="21">
        <f t="shared" si="41"/>
        <v>0</v>
      </c>
      <c r="K69" s="21">
        <f t="shared" si="41"/>
        <v>0</v>
      </c>
      <c r="L69" s="21">
        <f t="shared" si="41"/>
        <v>0</v>
      </c>
      <c r="M69" s="21">
        <f t="shared" si="41"/>
        <v>0</v>
      </c>
      <c r="N69" s="21">
        <f t="shared" si="41"/>
        <v>0</v>
      </c>
      <c r="O69" s="21">
        <f t="shared" si="41"/>
        <v>0</v>
      </c>
      <c r="P69" s="21">
        <f t="shared" si="41"/>
        <v>0</v>
      </c>
      <c r="Q69" s="21">
        <f t="shared" si="41"/>
        <v>0</v>
      </c>
      <c r="R69" s="21">
        <f t="shared" si="41"/>
        <v>0</v>
      </c>
      <c r="S69" s="21">
        <f t="shared" si="41"/>
        <v>0</v>
      </c>
      <c r="T69" s="21">
        <f t="shared" si="41"/>
        <v>0</v>
      </c>
      <c r="U69" s="21">
        <f t="shared" si="41"/>
        <v>0</v>
      </c>
      <c r="V69" s="21">
        <f t="shared" si="41"/>
        <v>0</v>
      </c>
      <c r="W69" s="21">
        <f t="shared" si="41"/>
        <v>0</v>
      </c>
      <c r="X69" s="21">
        <f t="shared" si="41"/>
        <v>0</v>
      </c>
      <c r="Y69" s="21">
        <f t="shared" si="41"/>
        <v>0</v>
      </c>
      <c r="Z69" s="21">
        <f t="shared" si="41"/>
        <v>0</v>
      </c>
      <c r="AA69" s="21">
        <f t="shared" si="41"/>
        <v>0</v>
      </c>
      <c r="AB69" s="21">
        <f t="shared" si="41"/>
        <v>0</v>
      </c>
      <c r="AC69" s="21">
        <f t="shared" si="41"/>
        <v>0</v>
      </c>
      <c r="AD69" s="21">
        <f t="shared" si="41"/>
        <v>0</v>
      </c>
      <c r="AE69" s="21">
        <f t="shared" si="41"/>
        <v>0</v>
      </c>
    </row>
    <row r="70" spans="1:31" x14ac:dyDescent="0.2">
      <c r="A70" s="13" t="s">
        <v>148</v>
      </c>
      <c r="B70" s="4" t="s">
        <v>149</v>
      </c>
      <c r="C70" s="21">
        <f t="shared" ref="C70" si="42">+C71+C72+C73+C74</f>
        <v>0</v>
      </c>
      <c r="D70" s="21">
        <f t="shared" ref="D70:AE70" si="43">+D71+D72+D73+D74</f>
        <v>0</v>
      </c>
      <c r="E70" s="21">
        <f t="shared" si="43"/>
        <v>0</v>
      </c>
      <c r="F70" s="21">
        <f t="shared" si="43"/>
        <v>0</v>
      </c>
      <c r="G70" s="21">
        <f t="shared" si="43"/>
        <v>0</v>
      </c>
      <c r="H70" s="21">
        <f t="shared" si="43"/>
        <v>0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21">
        <f t="shared" si="43"/>
        <v>0</v>
      </c>
      <c r="S70" s="21">
        <f t="shared" si="43"/>
        <v>0</v>
      </c>
      <c r="T70" s="21">
        <f t="shared" si="43"/>
        <v>0</v>
      </c>
      <c r="U70" s="21">
        <f t="shared" si="43"/>
        <v>0</v>
      </c>
      <c r="V70" s="21">
        <f t="shared" si="43"/>
        <v>0</v>
      </c>
      <c r="W70" s="21">
        <f t="shared" si="43"/>
        <v>0</v>
      </c>
      <c r="X70" s="21">
        <f t="shared" si="43"/>
        <v>0</v>
      </c>
      <c r="Y70" s="21">
        <f t="shared" si="43"/>
        <v>0</v>
      </c>
      <c r="Z70" s="21">
        <f t="shared" si="43"/>
        <v>0</v>
      </c>
      <c r="AA70" s="21">
        <f t="shared" si="43"/>
        <v>0</v>
      </c>
      <c r="AB70" s="21">
        <f t="shared" si="43"/>
        <v>0</v>
      </c>
      <c r="AC70" s="21">
        <f t="shared" si="43"/>
        <v>0</v>
      </c>
      <c r="AD70" s="21">
        <f t="shared" si="43"/>
        <v>0</v>
      </c>
      <c r="AE70" s="21">
        <f t="shared" si="43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4">+D76+D77</f>
        <v>0</v>
      </c>
      <c r="E75" s="21">
        <f t="shared" si="44"/>
        <v>0</v>
      </c>
      <c r="F75" s="21">
        <f t="shared" si="44"/>
        <v>0</v>
      </c>
      <c r="G75" s="21">
        <f t="shared" si="44"/>
        <v>0</v>
      </c>
      <c r="H75" s="21">
        <f t="shared" si="44"/>
        <v>0</v>
      </c>
      <c r="I75" s="21">
        <f t="shared" si="44"/>
        <v>0</v>
      </c>
      <c r="J75" s="21">
        <f t="shared" si="44"/>
        <v>0</v>
      </c>
      <c r="K75" s="21">
        <f t="shared" si="44"/>
        <v>0</v>
      </c>
      <c r="L75" s="21">
        <f t="shared" si="44"/>
        <v>0</v>
      </c>
      <c r="M75" s="21">
        <f t="shared" si="44"/>
        <v>0</v>
      </c>
      <c r="N75" s="21">
        <f t="shared" si="44"/>
        <v>0</v>
      </c>
      <c r="O75" s="21">
        <f t="shared" si="44"/>
        <v>0</v>
      </c>
      <c r="P75" s="21">
        <f t="shared" si="44"/>
        <v>0</v>
      </c>
      <c r="Q75" s="21">
        <f t="shared" si="44"/>
        <v>0</v>
      </c>
      <c r="R75" s="21">
        <f t="shared" si="44"/>
        <v>0</v>
      </c>
      <c r="S75" s="21">
        <f t="shared" si="44"/>
        <v>0</v>
      </c>
      <c r="T75" s="21">
        <f t="shared" si="44"/>
        <v>0</v>
      </c>
      <c r="U75" s="21">
        <f t="shared" si="44"/>
        <v>0</v>
      </c>
      <c r="V75" s="21">
        <f t="shared" si="44"/>
        <v>0</v>
      </c>
      <c r="W75" s="21">
        <f t="shared" si="44"/>
        <v>0</v>
      </c>
      <c r="X75" s="21">
        <f t="shared" si="44"/>
        <v>0</v>
      </c>
      <c r="Y75" s="21">
        <f t="shared" si="44"/>
        <v>0</v>
      </c>
      <c r="Z75" s="21">
        <f t="shared" si="44"/>
        <v>0</v>
      </c>
      <c r="AA75" s="21">
        <f t="shared" si="44"/>
        <v>0</v>
      </c>
      <c r="AB75" s="21">
        <f t="shared" si="44"/>
        <v>0</v>
      </c>
      <c r="AC75" s="21">
        <f t="shared" si="44"/>
        <v>0</v>
      </c>
      <c r="AD75" s="21">
        <f t="shared" si="44"/>
        <v>0</v>
      </c>
      <c r="AE75" s="21">
        <f t="shared" si="44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5">+C81+C91</f>
        <v>0</v>
      </c>
      <c r="D80" s="21">
        <f t="shared" ref="D80:AE80" si="46">+D81+D91</f>
        <v>0</v>
      </c>
      <c r="E80" s="21">
        <f t="shared" si="46"/>
        <v>0</v>
      </c>
      <c r="F80" s="21">
        <f t="shared" si="46"/>
        <v>0</v>
      </c>
      <c r="G80" s="21">
        <f t="shared" si="46"/>
        <v>0</v>
      </c>
      <c r="H80" s="21">
        <f t="shared" si="46"/>
        <v>0</v>
      </c>
      <c r="I80" s="21">
        <f t="shared" si="46"/>
        <v>0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21">
        <f t="shared" si="46"/>
        <v>0</v>
      </c>
      <c r="S80" s="21">
        <f t="shared" si="46"/>
        <v>0</v>
      </c>
      <c r="T80" s="21">
        <f t="shared" si="46"/>
        <v>0</v>
      </c>
      <c r="U80" s="21">
        <f t="shared" si="46"/>
        <v>0</v>
      </c>
      <c r="V80" s="21">
        <f t="shared" si="46"/>
        <v>0</v>
      </c>
      <c r="W80" s="21">
        <f t="shared" si="46"/>
        <v>0</v>
      </c>
      <c r="X80" s="21">
        <f t="shared" si="46"/>
        <v>0</v>
      </c>
      <c r="Y80" s="21">
        <f t="shared" si="46"/>
        <v>0</v>
      </c>
      <c r="Z80" s="21">
        <f t="shared" si="46"/>
        <v>0</v>
      </c>
      <c r="AA80" s="21">
        <f t="shared" si="46"/>
        <v>0</v>
      </c>
      <c r="AB80" s="21">
        <f t="shared" si="46"/>
        <v>0</v>
      </c>
      <c r="AC80" s="21">
        <f t="shared" si="46"/>
        <v>0</v>
      </c>
      <c r="AD80" s="21">
        <f t="shared" si="46"/>
        <v>0</v>
      </c>
      <c r="AE80" s="21">
        <f t="shared" si="46"/>
        <v>0</v>
      </c>
    </row>
    <row r="81" spans="1:31" x14ac:dyDescent="0.2">
      <c r="A81" s="13" t="s">
        <v>166</v>
      </c>
      <c r="B81" s="4" t="s">
        <v>167</v>
      </c>
      <c r="C81" s="21">
        <f t="shared" ref="C81" si="47">+C82+C83+C84</f>
        <v>0</v>
      </c>
      <c r="D81" s="21">
        <f t="shared" ref="D81:AE81" si="48">+D82+D83+D84</f>
        <v>0</v>
      </c>
      <c r="E81" s="21">
        <f t="shared" si="48"/>
        <v>0</v>
      </c>
      <c r="F81" s="21">
        <f t="shared" si="48"/>
        <v>0</v>
      </c>
      <c r="G81" s="21">
        <f t="shared" si="48"/>
        <v>0</v>
      </c>
      <c r="H81" s="21">
        <f t="shared" si="48"/>
        <v>0</v>
      </c>
      <c r="I81" s="21">
        <f t="shared" si="48"/>
        <v>0</v>
      </c>
      <c r="J81" s="21">
        <f t="shared" si="48"/>
        <v>0</v>
      </c>
      <c r="K81" s="21">
        <f t="shared" si="48"/>
        <v>0</v>
      </c>
      <c r="L81" s="21">
        <f t="shared" si="48"/>
        <v>0</v>
      </c>
      <c r="M81" s="21">
        <f t="shared" si="48"/>
        <v>0</v>
      </c>
      <c r="N81" s="21">
        <f t="shared" si="48"/>
        <v>0</v>
      </c>
      <c r="O81" s="21">
        <f t="shared" si="48"/>
        <v>0</v>
      </c>
      <c r="P81" s="21">
        <f t="shared" si="48"/>
        <v>0</v>
      </c>
      <c r="Q81" s="21">
        <f t="shared" si="48"/>
        <v>0</v>
      </c>
      <c r="R81" s="21">
        <f t="shared" si="48"/>
        <v>0</v>
      </c>
      <c r="S81" s="21">
        <f t="shared" si="48"/>
        <v>0</v>
      </c>
      <c r="T81" s="21">
        <f t="shared" si="48"/>
        <v>0</v>
      </c>
      <c r="U81" s="21">
        <f t="shared" si="48"/>
        <v>0</v>
      </c>
      <c r="V81" s="21">
        <f t="shared" si="48"/>
        <v>0</v>
      </c>
      <c r="W81" s="21">
        <f t="shared" si="48"/>
        <v>0</v>
      </c>
      <c r="X81" s="21">
        <f t="shared" si="48"/>
        <v>0</v>
      </c>
      <c r="Y81" s="21">
        <f t="shared" si="48"/>
        <v>0</v>
      </c>
      <c r="Z81" s="21">
        <f t="shared" si="48"/>
        <v>0</v>
      </c>
      <c r="AA81" s="21">
        <f t="shared" si="48"/>
        <v>0</v>
      </c>
      <c r="AB81" s="21">
        <f t="shared" si="48"/>
        <v>0</v>
      </c>
      <c r="AC81" s="21">
        <f t="shared" si="48"/>
        <v>0</v>
      </c>
      <c r="AD81" s="21">
        <f t="shared" si="48"/>
        <v>0</v>
      </c>
      <c r="AE81" s="21">
        <f t="shared" si="48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49">+C85+C86+C87+C88+C89+C90</f>
        <v>0</v>
      </c>
      <c r="D84" s="21">
        <f t="shared" ref="D84:AE84" si="50">+D85+D86+D87+D88+D89+D90</f>
        <v>0</v>
      </c>
      <c r="E84" s="21">
        <f t="shared" si="50"/>
        <v>0</v>
      </c>
      <c r="F84" s="21">
        <f t="shared" si="50"/>
        <v>0</v>
      </c>
      <c r="G84" s="21">
        <f t="shared" si="50"/>
        <v>0</v>
      </c>
      <c r="H84" s="21">
        <f t="shared" si="50"/>
        <v>0</v>
      </c>
      <c r="I84" s="21">
        <f t="shared" si="50"/>
        <v>0</v>
      </c>
      <c r="J84" s="21">
        <f t="shared" si="50"/>
        <v>0</v>
      </c>
      <c r="K84" s="21">
        <f t="shared" si="50"/>
        <v>0</v>
      </c>
      <c r="L84" s="21">
        <f t="shared" si="50"/>
        <v>0</v>
      </c>
      <c r="M84" s="21">
        <f t="shared" si="50"/>
        <v>0</v>
      </c>
      <c r="N84" s="21">
        <f t="shared" si="50"/>
        <v>0</v>
      </c>
      <c r="O84" s="21">
        <f t="shared" si="50"/>
        <v>0</v>
      </c>
      <c r="P84" s="21">
        <f t="shared" si="50"/>
        <v>0</v>
      </c>
      <c r="Q84" s="21">
        <f t="shared" si="50"/>
        <v>0</v>
      </c>
      <c r="R84" s="21">
        <f t="shared" si="50"/>
        <v>0</v>
      </c>
      <c r="S84" s="21">
        <f t="shared" si="50"/>
        <v>0</v>
      </c>
      <c r="T84" s="21">
        <f t="shared" si="50"/>
        <v>0</v>
      </c>
      <c r="U84" s="21">
        <f t="shared" si="50"/>
        <v>0</v>
      </c>
      <c r="V84" s="21">
        <f t="shared" si="50"/>
        <v>0</v>
      </c>
      <c r="W84" s="21">
        <f t="shared" si="50"/>
        <v>0</v>
      </c>
      <c r="X84" s="21">
        <f t="shared" si="50"/>
        <v>0</v>
      </c>
      <c r="Y84" s="21">
        <f t="shared" si="50"/>
        <v>0</v>
      </c>
      <c r="Z84" s="21">
        <f t="shared" si="50"/>
        <v>0</v>
      </c>
      <c r="AA84" s="21">
        <f t="shared" si="50"/>
        <v>0</v>
      </c>
      <c r="AB84" s="21">
        <f t="shared" si="50"/>
        <v>0</v>
      </c>
      <c r="AC84" s="21">
        <f t="shared" si="50"/>
        <v>0</v>
      </c>
      <c r="AD84" s="21">
        <f t="shared" si="50"/>
        <v>0</v>
      </c>
      <c r="AE84" s="21">
        <f t="shared" si="50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1">+C92+C93+C94</f>
        <v>0</v>
      </c>
      <c r="D91" s="21">
        <f t="shared" ref="D91:AE91" si="52">+D92+D93+D94</f>
        <v>0</v>
      </c>
      <c r="E91" s="21">
        <f t="shared" si="52"/>
        <v>0</v>
      </c>
      <c r="F91" s="21">
        <f t="shared" si="52"/>
        <v>0</v>
      </c>
      <c r="G91" s="21">
        <f t="shared" si="52"/>
        <v>0</v>
      </c>
      <c r="H91" s="21">
        <f t="shared" si="52"/>
        <v>0</v>
      </c>
      <c r="I91" s="21">
        <f t="shared" si="52"/>
        <v>0</v>
      </c>
      <c r="J91" s="21">
        <f t="shared" si="52"/>
        <v>0</v>
      </c>
      <c r="K91" s="21">
        <f t="shared" si="52"/>
        <v>0</v>
      </c>
      <c r="L91" s="21">
        <f t="shared" si="52"/>
        <v>0</v>
      </c>
      <c r="M91" s="21">
        <f t="shared" si="52"/>
        <v>0</v>
      </c>
      <c r="N91" s="21">
        <f t="shared" si="52"/>
        <v>0</v>
      </c>
      <c r="O91" s="21">
        <f t="shared" si="52"/>
        <v>0</v>
      </c>
      <c r="P91" s="21">
        <f t="shared" si="52"/>
        <v>0</v>
      </c>
      <c r="Q91" s="21">
        <f t="shared" si="52"/>
        <v>0</v>
      </c>
      <c r="R91" s="21">
        <f t="shared" si="52"/>
        <v>0</v>
      </c>
      <c r="S91" s="21">
        <f t="shared" si="52"/>
        <v>0</v>
      </c>
      <c r="T91" s="21">
        <f t="shared" si="52"/>
        <v>0</v>
      </c>
      <c r="U91" s="21">
        <f t="shared" si="52"/>
        <v>0</v>
      </c>
      <c r="V91" s="21">
        <f t="shared" si="52"/>
        <v>0</v>
      </c>
      <c r="W91" s="21">
        <f t="shared" si="52"/>
        <v>0</v>
      </c>
      <c r="X91" s="21">
        <f t="shared" si="52"/>
        <v>0</v>
      </c>
      <c r="Y91" s="21">
        <f t="shared" si="52"/>
        <v>0</v>
      </c>
      <c r="Z91" s="21">
        <f t="shared" si="52"/>
        <v>0</v>
      </c>
      <c r="AA91" s="21">
        <f t="shared" si="52"/>
        <v>0</v>
      </c>
      <c r="AB91" s="21">
        <f t="shared" si="52"/>
        <v>0</v>
      </c>
      <c r="AC91" s="21">
        <f t="shared" si="52"/>
        <v>0</v>
      </c>
      <c r="AD91" s="21">
        <f t="shared" si="52"/>
        <v>0</v>
      </c>
      <c r="AE91" s="21">
        <f t="shared" si="52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3">+C95+C96+C97+C98+C99+C100</f>
        <v>0</v>
      </c>
      <c r="D94" s="21">
        <f t="shared" ref="D94:AE94" si="54">+D95+D96+D97+D98+D99+D100</f>
        <v>0</v>
      </c>
      <c r="E94" s="21">
        <f t="shared" si="54"/>
        <v>0</v>
      </c>
      <c r="F94" s="21">
        <f t="shared" si="54"/>
        <v>0</v>
      </c>
      <c r="G94" s="21">
        <f t="shared" si="54"/>
        <v>0</v>
      </c>
      <c r="H94" s="21">
        <f t="shared" si="54"/>
        <v>0</v>
      </c>
      <c r="I94" s="21">
        <f t="shared" si="54"/>
        <v>0</v>
      </c>
      <c r="J94" s="21">
        <f t="shared" si="54"/>
        <v>0</v>
      </c>
      <c r="K94" s="21">
        <f t="shared" si="54"/>
        <v>0</v>
      </c>
      <c r="L94" s="21">
        <f t="shared" si="54"/>
        <v>0</v>
      </c>
      <c r="M94" s="21">
        <f t="shared" si="54"/>
        <v>0</v>
      </c>
      <c r="N94" s="21">
        <f t="shared" si="54"/>
        <v>0</v>
      </c>
      <c r="O94" s="21">
        <f t="shared" si="54"/>
        <v>0</v>
      </c>
      <c r="P94" s="21">
        <f t="shared" si="54"/>
        <v>0</v>
      </c>
      <c r="Q94" s="21">
        <f t="shared" si="54"/>
        <v>0</v>
      </c>
      <c r="R94" s="21">
        <f t="shared" si="54"/>
        <v>0</v>
      </c>
      <c r="S94" s="21">
        <f t="shared" si="54"/>
        <v>0</v>
      </c>
      <c r="T94" s="21">
        <f t="shared" si="54"/>
        <v>0</v>
      </c>
      <c r="U94" s="21">
        <f t="shared" si="54"/>
        <v>0</v>
      </c>
      <c r="V94" s="21">
        <f t="shared" si="54"/>
        <v>0</v>
      </c>
      <c r="W94" s="21">
        <f t="shared" si="54"/>
        <v>0</v>
      </c>
      <c r="X94" s="21">
        <f t="shared" si="54"/>
        <v>0</v>
      </c>
      <c r="Y94" s="21">
        <f t="shared" si="54"/>
        <v>0</v>
      </c>
      <c r="Z94" s="21">
        <f t="shared" si="54"/>
        <v>0</v>
      </c>
      <c r="AA94" s="21">
        <f t="shared" si="54"/>
        <v>0</v>
      </c>
      <c r="AB94" s="21">
        <f t="shared" si="54"/>
        <v>0</v>
      </c>
      <c r="AC94" s="21">
        <f t="shared" si="54"/>
        <v>0</v>
      </c>
      <c r="AD94" s="21">
        <f t="shared" si="54"/>
        <v>0</v>
      </c>
      <c r="AE94" s="21">
        <f t="shared" si="54"/>
        <v>0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5">+C103+C107+C110</f>
        <v>0</v>
      </c>
      <c r="D102" s="21">
        <f t="shared" ref="D102:AE102" si="56">+D103+D107+D110</f>
        <v>0</v>
      </c>
      <c r="E102" s="21">
        <f t="shared" si="56"/>
        <v>0</v>
      </c>
      <c r="F102" s="21">
        <f t="shared" si="56"/>
        <v>0</v>
      </c>
      <c r="G102" s="21">
        <f t="shared" si="56"/>
        <v>0</v>
      </c>
      <c r="H102" s="21">
        <f t="shared" si="56"/>
        <v>0</v>
      </c>
      <c r="I102" s="21">
        <f t="shared" si="56"/>
        <v>0</v>
      </c>
      <c r="J102" s="21">
        <f t="shared" si="56"/>
        <v>0</v>
      </c>
      <c r="K102" s="21">
        <f t="shared" si="56"/>
        <v>0</v>
      </c>
      <c r="L102" s="21">
        <f t="shared" si="56"/>
        <v>0</v>
      </c>
      <c r="M102" s="21">
        <f t="shared" si="56"/>
        <v>0</v>
      </c>
      <c r="N102" s="21">
        <f t="shared" si="56"/>
        <v>0</v>
      </c>
      <c r="O102" s="21">
        <f t="shared" si="56"/>
        <v>0</v>
      </c>
      <c r="P102" s="21">
        <f t="shared" si="56"/>
        <v>0</v>
      </c>
      <c r="Q102" s="21">
        <f t="shared" si="56"/>
        <v>0</v>
      </c>
      <c r="R102" s="21">
        <f t="shared" si="56"/>
        <v>0</v>
      </c>
      <c r="S102" s="21">
        <f t="shared" si="56"/>
        <v>0</v>
      </c>
      <c r="T102" s="21">
        <f t="shared" si="56"/>
        <v>0</v>
      </c>
      <c r="U102" s="21">
        <f t="shared" si="56"/>
        <v>0</v>
      </c>
      <c r="V102" s="21">
        <f t="shared" si="56"/>
        <v>0</v>
      </c>
      <c r="W102" s="21">
        <f t="shared" si="56"/>
        <v>0</v>
      </c>
      <c r="X102" s="21">
        <f t="shared" si="56"/>
        <v>0</v>
      </c>
      <c r="Y102" s="21">
        <f t="shared" si="56"/>
        <v>0</v>
      </c>
      <c r="Z102" s="21">
        <f t="shared" si="56"/>
        <v>0</v>
      </c>
      <c r="AA102" s="21">
        <f t="shared" si="56"/>
        <v>0</v>
      </c>
      <c r="AB102" s="21">
        <f t="shared" si="56"/>
        <v>0</v>
      </c>
      <c r="AC102" s="21">
        <f t="shared" si="56"/>
        <v>0</v>
      </c>
      <c r="AD102" s="21">
        <f t="shared" si="56"/>
        <v>0</v>
      </c>
      <c r="AE102" s="21">
        <f t="shared" si="56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7">+C104+C105+C106</f>
        <v>0</v>
      </c>
      <c r="D103" s="21">
        <f t="shared" ref="D103:AE103" si="58">+D104+D105+D106</f>
        <v>0</v>
      </c>
      <c r="E103" s="21">
        <f t="shared" si="58"/>
        <v>0</v>
      </c>
      <c r="F103" s="21">
        <f t="shared" si="58"/>
        <v>0</v>
      </c>
      <c r="G103" s="21">
        <f t="shared" si="58"/>
        <v>0</v>
      </c>
      <c r="H103" s="21">
        <f t="shared" si="58"/>
        <v>0</v>
      </c>
      <c r="I103" s="21">
        <f t="shared" si="58"/>
        <v>0</v>
      </c>
      <c r="J103" s="21">
        <f t="shared" si="58"/>
        <v>0</v>
      </c>
      <c r="K103" s="21">
        <f t="shared" si="58"/>
        <v>0</v>
      </c>
      <c r="L103" s="21">
        <f t="shared" si="58"/>
        <v>0</v>
      </c>
      <c r="M103" s="21">
        <f t="shared" si="58"/>
        <v>0</v>
      </c>
      <c r="N103" s="21">
        <f t="shared" si="58"/>
        <v>0</v>
      </c>
      <c r="O103" s="21">
        <f t="shared" si="58"/>
        <v>0</v>
      </c>
      <c r="P103" s="21">
        <f t="shared" si="58"/>
        <v>0</v>
      </c>
      <c r="Q103" s="21">
        <f t="shared" si="58"/>
        <v>0</v>
      </c>
      <c r="R103" s="21">
        <f t="shared" si="58"/>
        <v>0</v>
      </c>
      <c r="S103" s="21">
        <f t="shared" si="58"/>
        <v>0</v>
      </c>
      <c r="T103" s="21">
        <f t="shared" si="58"/>
        <v>0</v>
      </c>
      <c r="U103" s="21">
        <f t="shared" si="58"/>
        <v>0</v>
      </c>
      <c r="V103" s="21">
        <f t="shared" si="58"/>
        <v>0</v>
      </c>
      <c r="W103" s="21">
        <f t="shared" si="58"/>
        <v>0</v>
      </c>
      <c r="X103" s="21">
        <f t="shared" si="58"/>
        <v>0</v>
      </c>
      <c r="Y103" s="21">
        <f t="shared" si="58"/>
        <v>0</v>
      </c>
      <c r="Z103" s="21">
        <f t="shared" si="58"/>
        <v>0</v>
      </c>
      <c r="AA103" s="21">
        <f t="shared" si="58"/>
        <v>0</v>
      </c>
      <c r="AB103" s="21">
        <f t="shared" si="58"/>
        <v>0</v>
      </c>
      <c r="AC103" s="21">
        <f t="shared" si="58"/>
        <v>0</v>
      </c>
      <c r="AD103" s="21">
        <f t="shared" si="58"/>
        <v>0</v>
      </c>
      <c r="AE103" s="21">
        <f t="shared" si="58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59">+C108+C109</f>
        <v>0</v>
      </c>
      <c r="D107" s="21">
        <f t="shared" ref="D107:AE107" si="60">+D108+D109</f>
        <v>0</v>
      </c>
      <c r="E107" s="21">
        <f t="shared" si="60"/>
        <v>0</v>
      </c>
      <c r="F107" s="21">
        <f t="shared" si="60"/>
        <v>0</v>
      </c>
      <c r="G107" s="21">
        <f t="shared" si="60"/>
        <v>0</v>
      </c>
      <c r="H107" s="21">
        <f t="shared" si="60"/>
        <v>0</v>
      </c>
      <c r="I107" s="21">
        <f t="shared" si="60"/>
        <v>0</v>
      </c>
      <c r="J107" s="21">
        <f t="shared" si="60"/>
        <v>0</v>
      </c>
      <c r="K107" s="21">
        <f t="shared" si="60"/>
        <v>0</v>
      </c>
      <c r="L107" s="21">
        <f t="shared" si="60"/>
        <v>0</v>
      </c>
      <c r="M107" s="21">
        <f t="shared" si="60"/>
        <v>0</v>
      </c>
      <c r="N107" s="21">
        <f t="shared" si="60"/>
        <v>0</v>
      </c>
      <c r="O107" s="21">
        <f t="shared" si="60"/>
        <v>0</v>
      </c>
      <c r="P107" s="21">
        <f t="shared" si="60"/>
        <v>0</v>
      </c>
      <c r="Q107" s="21">
        <f t="shared" si="60"/>
        <v>0</v>
      </c>
      <c r="R107" s="21">
        <f t="shared" si="60"/>
        <v>0</v>
      </c>
      <c r="S107" s="21">
        <f t="shared" si="60"/>
        <v>0</v>
      </c>
      <c r="T107" s="21">
        <f t="shared" si="60"/>
        <v>0</v>
      </c>
      <c r="U107" s="21">
        <f t="shared" si="60"/>
        <v>0</v>
      </c>
      <c r="V107" s="21">
        <f t="shared" si="60"/>
        <v>0</v>
      </c>
      <c r="W107" s="21">
        <f t="shared" si="60"/>
        <v>0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21">
        <f t="shared" si="60"/>
        <v>0</v>
      </c>
      <c r="AB107" s="21">
        <f t="shared" si="60"/>
        <v>0</v>
      </c>
      <c r="AC107" s="21">
        <f t="shared" si="60"/>
        <v>0</v>
      </c>
      <c r="AD107" s="21">
        <f t="shared" si="60"/>
        <v>0</v>
      </c>
      <c r="AE107" s="21">
        <f t="shared" si="6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1">+C112+C122+C141+C149+C154+C160+C173+C187</f>
        <v>0</v>
      </c>
      <c r="D111" s="21">
        <f t="shared" ref="D111:AE111" si="62">+D112+D122+D141+D149+D154+D160+D173+D187</f>
        <v>0</v>
      </c>
      <c r="E111" s="21">
        <f t="shared" si="62"/>
        <v>0</v>
      </c>
      <c r="F111" s="21">
        <f t="shared" si="62"/>
        <v>0</v>
      </c>
      <c r="G111" s="21">
        <f t="shared" si="62"/>
        <v>0</v>
      </c>
      <c r="H111" s="21">
        <f t="shared" si="62"/>
        <v>0</v>
      </c>
      <c r="I111" s="21">
        <f t="shared" si="62"/>
        <v>0</v>
      </c>
      <c r="J111" s="21">
        <f t="shared" si="62"/>
        <v>0</v>
      </c>
      <c r="K111" s="21">
        <f t="shared" si="62"/>
        <v>0</v>
      </c>
      <c r="L111" s="21">
        <f t="shared" si="62"/>
        <v>0</v>
      </c>
      <c r="M111" s="21">
        <f t="shared" si="62"/>
        <v>0</v>
      </c>
      <c r="N111" s="21">
        <f t="shared" si="62"/>
        <v>0</v>
      </c>
      <c r="O111" s="21">
        <f t="shared" si="62"/>
        <v>0</v>
      </c>
      <c r="P111" s="21">
        <f t="shared" si="62"/>
        <v>0</v>
      </c>
      <c r="Q111" s="21">
        <f t="shared" si="62"/>
        <v>0</v>
      </c>
      <c r="R111" s="21">
        <f t="shared" si="62"/>
        <v>0</v>
      </c>
      <c r="S111" s="21">
        <f t="shared" si="62"/>
        <v>0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0</v>
      </c>
      <c r="X111" s="21">
        <f t="shared" si="62"/>
        <v>0</v>
      </c>
      <c r="Y111" s="21">
        <f t="shared" si="62"/>
        <v>0</v>
      </c>
      <c r="Z111" s="21">
        <f t="shared" si="62"/>
        <v>0</v>
      </c>
      <c r="AA111" s="21">
        <f t="shared" si="62"/>
        <v>0</v>
      </c>
      <c r="AB111" s="21">
        <f t="shared" si="62"/>
        <v>0</v>
      </c>
      <c r="AC111" s="21">
        <f t="shared" si="62"/>
        <v>0</v>
      </c>
      <c r="AD111" s="21">
        <f t="shared" si="62"/>
        <v>0</v>
      </c>
      <c r="AE111" s="21">
        <f t="shared" si="62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3">+C113+C114+C115+C116+C121</f>
        <v>0</v>
      </c>
      <c r="D112" s="21">
        <f t="shared" ref="D112:AE112" si="64">+D113+D114+D115+D116+D121</f>
        <v>0</v>
      </c>
      <c r="E112" s="21">
        <f t="shared" si="64"/>
        <v>0</v>
      </c>
      <c r="F112" s="21">
        <f t="shared" si="64"/>
        <v>0</v>
      </c>
      <c r="G112" s="21">
        <f t="shared" si="64"/>
        <v>0</v>
      </c>
      <c r="H112" s="21">
        <f t="shared" si="64"/>
        <v>0</v>
      </c>
      <c r="I112" s="21">
        <f t="shared" si="64"/>
        <v>0</v>
      </c>
      <c r="J112" s="21">
        <f t="shared" si="64"/>
        <v>0</v>
      </c>
      <c r="K112" s="21">
        <f t="shared" si="64"/>
        <v>0</v>
      </c>
      <c r="L112" s="21">
        <f t="shared" si="64"/>
        <v>0</v>
      </c>
      <c r="M112" s="21">
        <f t="shared" si="64"/>
        <v>0</v>
      </c>
      <c r="N112" s="21">
        <f t="shared" si="64"/>
        <v>0</v>
      </c>
      <c r="O112" s="21">
        <f t="shared" si="64"/>
        <v>0</v>
      </c>
      <c r="P112" s="21">
        <f t="shared" si="64"/>
        <v>0</v>
      </c>
      <c r="Q112" s="21">
        <f t="shared" si="64"/>
        <v>0</v>
      </c>
      <c r="R112" s="21">
        <f t="shared" si="64"/>
        <v>0</v>
      </c>
      <c r="S112" s="21">
        <f t="shared" si="64"/>
        <v>0</v>
      </c>
      <c r="T112" s="21">
        <f t="shared" si="64"/>
        <v>0</v>
      </c>
      <c r="U112" s="21">
        <f t="shared" si="64"/>
        <v>0</v>
      </c>
      <c r="V112" s="21">
        <f t="shared" si="64"/>
        <v>0</v>
      </c>
      <c r="W112" s="21">
        <f t="shared" si="64"/>
        <v>0</v>
      </c>
      <c r="X112" s="21">
        <f t="shared" si="64"/>
        <v>0</v>
      </c>
      <c r="Y112" s="21">
        <f t="shared" si="64"/>
        <v>0</v>
      </c>
      <c r="Z112" s="21">
        <f t="shared" si="64"/>
        <v>0</v>
      </c>
      <c r="AA112" s="21">
        <f t="shared" si="64"/>
        <v>0</v>
      </c>
      <c r="AB112" s="21">
        <f t="shared" si="64"/>
        <v>0</v>
      </c>
      <c r="AC112" s="21">
        <f t="shared" si="64"/>
        <v>0</v>
      </c>
      <c r="AD112" s="21">
        <f t="shared" si="64"/>
        <v>0</v>
      </c>
      <c r="AE112" s="21">
        <f t="shared" si="6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5">+D127+D130</f>
        <v>0</v>
      </c>
      <c r="E122" s="21">
        <f t="shared" si="65"/>
        <v>0</v>
      </c>
      <c r="F122" s="21">
        <f t="shared" si="65"/>
        <v>0</v>
      </c>
      <c r="G122" s="21">
        <f t="shared" si="65"/>
        <v>0</v>
      </c>
      <c r="H122" s="21">
        <f t="shared" si="65"/>
        <v>0</v>
      </c>
      <c r="I122" s="21">
        <f t="shared" si="65"/>
        <v>0</v>
      </c>
      <c r="J122" s="21">
        <f t="shared" si="65"/>
        <v>0</v>
      </c>
      <c r="K122" s="21">
        <f t="shared" si="65"/>
        <v>0</v>
      </c>
      <c r="L122" s="21">
        <f t="shared" si="65"/>
        <v>0</v>
      </c>
      <c r="M122" s="21">
        <f t="shared" si="65"/>
        <v>0</v>
      </c>
      <c r="N122" s="21">
        <f t="shared" si="65"/>
        <v>0</v>
      </c>
      <c r="O122" s="21">
        <f t="shared" si="65"/>
        <v>0</v>
      </c>
      <c r="P122" s="21">
        <f t="shared" si="65"/>
        <v>0</v>
      </c>
      <c r="Q122" s="21">
        <f t="shared" si="65"/>
        <v>0</v>
      </c>
      <c r="R122" s="21">
        <f t="shared" si="65"/>
        <v>0</v>
      </c>
      <c r="S122" s="21">
        <f t="shared" si="65"/>
        <v>0</v>
      </c>
      <c r="T122" s="21">
        <f t="shared" si="65"/>
        <v>0</v>
      </c>
      <c r="U122" s="21">
        <f t="shared" si="65"/>
        <v>0</v>
      </c>
      <c r="V122" s="21">
        <f t="shared" si="65"/>
        <v>0</v>
      </c>
      <c r="W122" s="21">
        <f t="shared" si="65"/>
        <v>0</v>
      </c>
      <c r="X122" s="21">
        <f t="shared" si="65"/>
        <v>0</v>
      </c>
      <c r="Y122" s="21">
        <f t="shared" si="65"/>
        <v>0</v>
      </c>
      <c r="Z122" s="21">
        <f t="shared" si="65"/>
        <v>0</v>
      </c>
      <c r="AA122" s="21">
        <f t="shared" si="65"/>
        <v>0</v>
      </c>
      <c r="AB122" s="21">
        <f t="shared" si="65"/>
        <v>0</v>
      </c>
      <c r="AC122" s="21">
        <f t="shared" si="65"/>
        <v>0</v>
      </c>
      <c r="AD122" s="21">
        <f t="shared" si="65"/>
        <v>0</v>
      </c>
      <c r="AE122" s="21">
        <f t="shared" si="6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6">+C131+C132+C133+C134+C135+C136</f>
        <v>0</v>
      </c>
      <c r="D130" s="21">
        <f t="shared" ref="D130:AE130" si="67">+D131+D132+D133+D134+D135+D136</f>
        <v>0</v>
      </c>
      <c r="E130" s="21">
        <f t="shared" si="67"/>
        <v>0</v>
      </c>
      <c r="F130" s="21">
        <f t="shared" si="67"/>
        <v>0</v>
      </c>
      <c r="G130" s="21">
        <f t="shared" si="67"/>
        <v>0</v>
      </c>
      <c r="H130" s="21">
        <f t="shared" si="67"/>
        <v>0</v>
      </c>
      <c r="I130" s="21">
        <f t="shared" si="67"/>
        <v>0</v>
      </c>
      <c r="J130" s="21">
        <f t="shared" si="67"/>
        <v>0</v>
      </c>
      <c r="K130" s="21">
        <f t="shared" si="67"/>
        <v>0</v>
      </c>
      <c r="L130" s="21">
        <f t="shared" si="67"/>
        <v>0</v>
      </c>
      <c r="M130" s="21">
        <f t="shared" si="67"/>
        <v>0</v>
      </c>
      <c r="N130" s="21">
        <f t="shared" si="67"/>
        <v>0</v>
      </c>
      <c r="O130" s="21">
        <f t="shared" si="67"/>
        <v>0</v>
      </c>
      <c r="P130" s="21">
        <f t="shared" si="67"/>
        <v>0</v>
      </c>
      <c r="Q130" s="21">
        <f t="shared" si="67"/>
        <v>0</v>
      </c>
      <c r="R130" s="21">
        <f t="shared" si="67"/>
        <v>0</v>
      </c>
      <c r="S130" s="21">
        <f t="shared" si="67"/>
        <v>0</v>
      </c>
      <c r="T130" s="21">
        <f t="shared" si="67"/>
        <v>0</v>
      </c>
      <c r="U130" s="21">
        <f t="shared" si="67"/>
        <v>0</v>
      </c>
      <c r="V130" s="21">
        <f t="shared" si="67"/>
        <v>0</v>
      </c>
      <c r="W130" s="21">
        <f t="shared" si="67"/>
        <v>0</v>
      </c>
      <c r="X130" s="21">
        <f t="shared" si="67"/>
        <v>0</v>
      </c>
      <c r="Y130" s="21">
        <f t="shared" si="67"/>
        <v>0</v>
      </c>
      <c r="Z130" s="21">
        <f t="shared" si="67"/>
        <v>0</v>
      </c>
      <c r="AA130" s="21">
        <f t="shared" si="67"/>
        <v>0</v>
      </c>
      <c r="AB130" s="21">
        <f t="shared" si="67"/>
        <v>0</v>
      </c>
      <c r="AC130" s="21">
        <f t="shared" si="67"/>
        <v>0</v>
      </c>
      <c r="AD130" s="21">
        <f t="shared" si="67"/>
        <v>0</v>
      </c>
      <c r="AE130" s="21">
        <f t="shared" si="67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68">+D142+D143</f>
        <v>0</v>
      </c>
      <c r="E141" s="21">
        <f t="shared" si="68"/>
        <v>0</v>
      </c>
      <c r="F141" s="21">
        <f t="shared" si="68"/>
        <v>0</v>
      </c>
      <c r="G141" s="21">
        <f t="shared" si="68"/>
        <v>0</v>
      </c>
      <c r="H141" s="21">
        <f t="shared" si="68"/>
        <v>0</v>
      </c>
      <c r="I141" s="21">
        <f t="shared" si="68"/>
        <v>0</v>
      </c>
      <c r="J141" s="21">
        <f t="shared" si="68"/>
        <v>0</v>
      </c>
      <c r="K141" s="21">
        <f t="shared" si="68"/>
        <v>0</v>
      </c>
      <c r="L141" s="21">
        <f t="shared" si="68"/>
        <v>0</v>
      </c>
      <c r="M141" s="21">
        <f t="shared" si="68"/>
        <v>0</v>
      </c>
      <c r="N141" s="21">
        <f t="shared" si="68"/>
        <v>0</v>
      </c>
      <c r="O141" s="21">
        <f t="shared" si="68"/>
        <v>0</v>
      </c>
      <c r="P141" s="21">
        <f t="shared" si="68"/>
        <v>0</v>
      </c>
      <c r="Q141" s="21">
        <f t="shared" si="68"/>
        <v>0</v>
      </c>
      <c r="R141" s="21">
        <f t="shared" si="68"/>
        <v>0</v>
      </c>
      <c r="S141" s="21">
        <f t="shared" si="68"/>
        <v>0</v>
      </c>
      <c r="T141" s="21">
        <f t="shared" si="68"/>
        <v>0</v>
      </c>
      <c r="U141" s="21">
        <f t="shared" si="68"/>
        <v>0</v>
      </c>
      <c r="V141" s="21">
        <f t="shared" si="68"/>
        <v>0</v>
      </c>
      <c r="W141" s="21">
        <f t="shared" si="68"/>
        <v>0</v>
      </c>
      <c r="X141" s="21">
        <f t="shared" si="68"/>
        <v>0</v>
      </c>
      <c r="Y141" s="21">
        <f t="shared" si="68"/>
        <v>0</v>
      </c>
      <c r="Z141" s="21">
        <f t="shared" si="68"/>
        <v>0</v>
      </c>
      <c r="AA141" s="21">
        <f t="shared" si="68"/>
        <v>0</v>
      </c>
      <c r="AB141" s="21">
        <f t="shared" si="68"/>
        <v>0</v>
      </c>
      <c r="AC141" s="21">
        <f t="shared" si="68"/>
        <v>0</v>
      </c>
      <c r="AD141" s="21">
        <f t="shared" si="68"/>
        <v>0</v>
      </c>
      <c r="AE141" s="21">
        <f t="shared" si="68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69">+C150+C151</f>
        <v>0</v>
      </c>
      <c r="D149" s="21">
        <f t="shared" ref="D149:AE149" si="70">+D150+D151</f>
        <v>0</v>
      </c>
      <c r="E149" s="21">
        <f t="shared" si="70"/>
        <v>0</v>
      </c>
      <c r="F149" s="21">
        <f t="shared" si="70"/>
        <v>0</v>
      </c>
      <c r="G149" s="21">
        <f t="shared" si="70"/>
        <v>0</v>
      </c>
      <c r="H149" s="21">
        <f t="shared" si="70"/>
        <v>0</v>
      </c>
      <c r="I149" s="21">
        <f t="shared" si="70"/>
        <v>0</v>
      </c>
      <c r="J149" s="21">
        <f t="shared" si="70"/>
        <v>0</v>
      </c>
      <c r="K149" s="21">
        <f t="shared" si="70"/>
        <v>0</v>
      </c>
      <c r="L149" s="21">
        <f t="shared" si="70"/>
        <v>0</v>
      </c>
      <c r="M149" s="21">
        <f t="shared" si="70"/>
        <v>0</v>
      </c>
      <c r="N149" s="21">
        <f t="shared" si="70"/>
        <v>0</v>
      </c>
      <c r="O149" s="21">
        <f t="shared" si="70"/>
        <v>0</v>
      </c>
      <c r="P149" s="21">
        <f t="shared" si="70"/>
        <v>0</v>
      </c>
      <c r="Q149" s="21">
        <f t="shared" si="70"/>
        <v>0</v>
      </c>
      <c r="R149" s="21">
        <f t="shared" si="70"/>
        <v>0</v>
      </c>
      <c r="S149" s="21">
        <f t="shared" si="70"/>
        <v>0</v>
      </c>
      <c r="T149" s="21">
        <f t="shared" si="70"/>
        <v>0</v>
      </c>
      <c r="U149" s="21">
        <f t="shared" si="70"/>
        <v>0</v>
      </c>
      <c r="V149" s="21">
        <f t="shared" si="70"/>
        <v>0</v>
      </c>
      <c r="W149" s="21">
        <f t="shared" si="70"/>
        <v>0</v>
      </c>
      <c r="X149" s="21">
        <f t="shared" si="70"/>
        <v>0</v>
      </c>
      <c r="Y149" s="21">
        <f t="shared" si="70"/>
        <v>0</v>
      </c>
      <c r="Z149" s="21">
        <f t="shared" si="70"/>
        <v>0</v>
      </c>
      <c r="AA149" s="21">
        <f t="shared" si="70"/>
        <v>0</v>
      </c>
      <c r="AB149" s="21">
        <f t="shared" si="70"/>
        <v>0</v>
      </c>
      <c r="AC149" s="21">
        <f t="shared" si="70"/>
        <v>0</v>
      </c>
      <c r="AD149" s="21">
        <f t="shared" si="70"/>
        <v>0</v>
      </c>
      <c r="AE149" s="21">
        <f t="shared" si="70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1">+C192+C216+C252+C257+C286+C287+C291+C294+C295+C296</f>
        <v>0.43964868701747267</v>
      </c>
      <c r="D191" s="28">
        <f t="shared" ref="D191:AE191" si="72">+D192+D216+D252+D257+D286+D287+D291+D294+D295+D296</f>
        <v>0.44013859016700635</v>
      </c>
      <c r="E191" s="28">
        <f t="shared" si="72"/>
        <v>0.44239252882842434</v>
      </c>
      <c r="F191" s="28">
        <f t="shared" si="72"/>
        <v>0.44654641883218726</v>
      </c>
      <c r="G191" s="28">
        <f t="shared" si="72"/>
        <v>0.45016292041238265</v>
      </c>
      <c r="H191" s="28">
        <f t="shared" si="72"/>
        <v>0.45006471124824771</v>
      </c>
      <c r="I191" s="28">
        <f t="shared" si="72"/>
        <v>0.43812413710335552</v>
      </c>
      <c r="J191" s="28">
        <f t="shared" si="72"/>
        <v>0.44173300936398713</v>
      </c>
      <c r="K191" s="28">
        <f t="shared" si="72"/>
        <v>0.43846958426195132</v>
      </c>
      <c r="L191" s="28">
        <f t="shared" si="72"/>
        <v>0.43586750050718759</v>
      </c>
      <c r="M191" s="28">
        <f t="shared" si="72"/>
        <v>0.43101673739582314</v>
      </c>
      <c r="N191" s="28">
        <f t="shared" si="72"/>
        <v>0.42055102053087118</v>
      </c>
      <c r="O191" s="28">
        <f t="shared" si="72"/>
        <v>0.41756077201788899</v>
      </c>
      <c r="P191" s="28">
        <f t="shared" si="72"/>
        <v>0.41261911192715089</v>
      </c>
      <c r="Q191" s="28">
        <f t="shared" si="72"/>
        <v>0.41190903979014848</v>
      </c>
      <c r="R191" s="28">
        <f t="shared" si="72"/>
        <v>0.40961927276913868</v>
      </c>
      <c r="S191" s="28">
        <f t="shared" si="72"/>
        <v>0.40707039336258538</v>
      </c>
      <c r="T191" s="28">
        <f t="shared" si="72"/>
        <v>0.40430131219485049</v>
      </c>
      <c r="U191" s="28">
        <f t="shared" si="72"/>
        <v>0.4042784590855158</v>
      </c>
      <c r="V191" s="28">
        <f t="shared" si="72"/>
        <v>0.40420992605518113</v>
      </c>
      <c r="W191" s="28">
        <f t="shared" si="72"/>
        <v>0.40490865317502583</v>
      </c>
      <c r="X191" s="28">
        <f t="shared" si="72"/>
        <v>0.40523781363477401</v>
      </c>
      <c r="Y191" s="28">
        <f t="shared" si="72"/>
        <v>0.4078479890500662</v>
      </c>
      <c r="Z191" s="28">
        <f t="shared" si="72"/>
        <v>0.40553050640077237</v>
      </c>
      <c r="AA191" s="28">
        <f t="shared" si="72"/>
        <v>0.4028007909412602</v>
      </c>
      <c r="AB191" s="28">
        <f t="shared" si="72"/>
        <v>0.40267664956973825</v>
      </c>
      <c r="AC191" s="28">
        <f t="shared" si="72"/>
        <v>0.40478893282385853</v>
      </c>
      <c r="AD191" s="28">
        <f t="shared" si="72"/>
        <v>0.40633302523395665</v>
      </c>
      <c r="AE191" s="28">
        <f t="shared" si="72"/>
        <v>0.40900042784615254</v>
      </c>
    </row>
    <row r="192" spans="1:31" x14ac:dyDescent="0.2">
      <c r="A192" s="80" t="s">
        <v>392</v>
      </c>
      <c r="B192" s="4" t="s">
        <v>393</v>
      </c>
      <c r="C192" s="21">
        <f t="shared" ref="C192" si="73">+C193++C201+C202+C206</f>
        <v>0.3707053490712845</v>
      </c>
      <c r="D192" s="21">
        <f t="shared" ref="D192:AE192" si="74">+D193++D201+D202+D206</f>
        <v>0.37019334445479696</v>
      </c>
      <c r="E192" s="21">
        <f t="shared" si="74"/>
        <v>0.37160473967121654</v>
      </c>
      <c r="F192" s="21">
        <f t="shared" si="74"/>
        <v>0.374875210042664</v>
      </c>
      <c r="G192" s="21">
        <f t="shared" si="74"/>
        <v>0.37710475837504548</v>
      </c>
      <c r="H192" s="21">
        <f t="shared" si="74"/>
        <v>0.3764902343050508</v>
      </c>
      <c r="I192" s="21">
        <f t="shared" si="74"/>
        <v>0.36338325630112056</v>
      </c>
      <c r="J192" s="21">
        <f t="shared" si="74"/>
        <v>0.36505265977185541</v>
      </c>
      <c r="K192" s="21">
        <f t="shared" si="74"/>
        <v>0.36100772234170359</v>
      </c>
      <c r="L192" s="21">
        <f t="shared" si="74"/>
        <v>0.35700412967517675</v>
      </c>
      <c r="M192" s="21">
        <f t="shared" si="74"/>
        <v>0.35283582757999737</v>
      </c>
      <c r="N192" s="21">
        <f t="shared" si="74"/>
        <v>0.34916666096876747</v>
      </c>
      <c r="O192" s="21">
        <f t="shared" si="74"/>
        <v>0.34517353873601736</v>
      </c>
      <c r="P192" s="21">
        <f t="shared" si="74"/>
        <v>0.34093951494306385</v>
      </c>
      <c r="Q192" s="21">
        <f t="shared" si="74"/>
        <v>0.3369022153790463</v>
      </c>
      <c r="R192" s="21">
        <f t="shared" si="74"/>
        <v>0.33294340739229916</v>
      </c>
      <c r="S192" s="21">
        <f t="shared" si="74"/>
        <v>0.32903940334338483</v>
      </c>
      <c r="T192" s="21">
        <f t="shared" si="74"/>
        <v>0.32494822827641046</v>
      </c>
      <c r="U192" s="21">
        <f t="shared" si="74"/>
        <v>0.32504794612223797</v>
      </c>
      <c r="V192" s="21">
        <f t="shared" si="74"/>
        <v>0.32511902769138801</v>
      </c>
      <c r="W192" s="21">
        <f t="shared" si="74"/>
        <v>0.32529779592220992</v>
      </c>
      <c r="X192" s="21">
        <f t="shared" si="74"/>
        <v>0.32439660063301368</v>
      </c>
      <c r="Y192" s="21">
        <f t="shared" si="74"/>
        <v>0.32430265570184996</v>
      </c>
      <c r="Z192" s="21">
        <f t="shared" si="74"/>
        <v>0.32370249867264439</v>
      </c>
      <c r="AA192" s="21">
        <f t="shared" si="74"/>
        <v>0.3219288788560451</v>
      </c>
      <c r="AB192" s="21">
        <f t="shared" si="74"/>
        <v>0.32040166100090367</v>
      </c>
      <c r="AC192" s="21">
        <f t="shared" si="74"/>
        <v>0.32194327199190581</v>
      </c>
      <c r="AD192" s="21">
        <f t="shared" si="74"/>
        <v>0.32343268279563975</v>
      </c>
      <c r="AE192" s="21">
        <f t="shared" si="74"/>
        <v>0.32503614782831053</v>
      </c>
    </row>
    <row r="193" spans="1:31" x14ac:dyDescent="0.2">
      <c r="A193" s="80" t="s">
        <v>394</v>
      </c>
      <c r="B193" s="4" t="s">
        <v>395</v>
      </c>
      <c r="C193" s="21">
        <f t="shared" ref="C193" si="75">+C194+C195</f>
        <v>3.0112216553836352E-2</v>
      </c>
      <c r="D193" s="21">
        <f t="shared" ref="D193:AE193" si="76">+D194+D195</f>
        <v>3.0545441451243414E-2</v>
      </c>
      <c r="E193" s="21">
        <f t="shared" si="76"/>
        <v>3.1709998165356142E-2</v>
      </c>
      <c r="F193" s="21">
        <f t="shared" si="76"/>
        <v>3.2870825515528924E-2</v>
      </c>
      <c r="G193" s="21">
        <f t="shared" si="76"/>
        <v>3.3949947051321448E-2</v>
      </c>
      <c r="H193" s="21">
        <f t="shared" si="76"/>
        <v>3.4259775445840232E-2</v>
      </c>
      <c r="I193" s="21">
        <f t="shared" si="76"/>
        <v>3.5155627131360188E-2</v>
      </c>
      <c r="J193" s="21">
        <f t="shared" si="76"/>
        <v>3.7847659771855384E-2</v>
      </c>
      <c r="K193" s="21">
        <f t="shared" si="76"/>
        <v>3.4752549420272803E-2</v>
      </c>
      <c r="L193" s="21">
        <f t="shared" si="76"/>
        <v>3.1647230039360416E-2</v>
      </c>
      <c r="M193" s="21">
        <f t="shared" si="76"/>
        <v>2.8549183891156939E-2</v>
      </c>
      <c r="N193" s="21">
        <f t="shared" si="76"/>
        <v>2.5481858619558876E-2</v>
      </c>
      <c r="O193" s="21">
        <f t="shared" si="76"/>
        <v>2.238753760576357E-2</v>
      </c>
      <c r="P193" s="21">
        <f t="shared" si="76"/>
        <v>1.9294254168182489E-2</v>
      </c>
      <c r="Q193" s="21">
        <f t="shared" si="76"/>
        <v>1.6219987843728894E-2</v>
      </c>
      <c r="R193" s="21">
        <f t="shared" si="76"/>
        <v>1.3141290998097395E-2</v>
      </c>
      <c r="S193" s="21">
        <f t="shared" si="76"/>
        <v>1.0068019681821069E-2</v>
      </c>
      <c r="T193" s="21">
        <f t="shared" si="76"/>
        <v>6.9902282764104078E-3</v>
      </c>
      <c r="U193" s="21">
        <f t="shared" si="76"/>
        <v>6.6555725467828987E-3</v>
      </c>
      <c r="V193" s="21">
        <f t="shared" si="76"/>
        <v>6.2947130581593388E-3</v>
      </c>
      <c r="W193" s="21">
        <f t="shared" si="76"/>
        <v>5.9688717247173883E-3</v>
      </c>
      <c r="X193" s="21">
        <f t="shared" si="76"/>
        <v>5.6348426600166977E-3</v>
      </c>
      <c r="Y193" s="21">
        <f t="shared" si="76"/>
        <v>5.9439884902106783E-3</v>
      </c>
      <c r="Z193" s="21">
        <f t="shared" si="76"/>
        <v>6.2530238761086872E-3</v>
      </c>
      <c r="AA193" s="21">
        <f t="shared" si="76"/>
        <v>5.8945282690446134E-3</v>
      </c>
      <c r="AB193" s="21">
        <f t="shared" si="76"/>
        <v>5.5276809232155883E-3</v>
      </c>
      <c r="AC193" s="21">
        <f t="shared" si="76"/>
        <v>5.4844806238364919E-3</v>
      </c>
      <c r="AD193" s="21">
        <f t="shared" si="76"/>
        <v>5.4487944512779229E-3</v>
      </c>
      <c r="AE193" s="21">
        <f t="shared" si="76"/>
        <v>5.413108278719353E-3</v>
      </c>
    </row>
    <row r="194" spans="1:31" x14ac:dyDescent="0.2">
      <c r="A194" s="80" t="s">
        <v>396</v>
      </c>
      <c r="B194" s="4" t="s">
        <v>397</v>
      </c>
      <c r="C194" s="27">
        <v>8.4540975634384377E-4</v>
      </c>
      <c r="D194" s="27">
        <v>8.5421050356717786E-4</v>
      </c>
      <c r="E194" s="27">
        <v>8.8893190032831302E-4</v>
      </c>
      <c r="F194" s="27">
        <v>9.2671541946335342E-4</v>
      </c>
      <c r="G194" s="27">
        <v>9.6438646089419067E-4</v>
      </c>
      <c r="H194" s="27">
        <v>9.9242508630638751E-4</v>
      </c>
      <c r="I194" s="27">
        <v>1.0127466551285444E-3</v>
      </c>
      <c r="J194" s="27">
        <v>1.0882947376113174E-3</v>
      </c>
      <c r="K194" s="27">
        <v>1.0481032420075981E-3</v>
      </c>
      <c r="L194" s="27">
        <v>9.9504461309490454E-4</v>
      </c>
      <c r="M194" s="27">
        <v>9.4674320656702531E-4</v>
      </c>
      <c r="N194" s="27">
        <v>9.2678678304820373E-4</v>
      </c>
      <c r="O194" s="27">
        <v>8.775969044515884E-4</v>
      </c>
      <c r="P194" s="27">
        <v>8.2734317332516447E-4</v>
      </c>
      <c r="Q194" s="27">
        <v>7.9413955217614055E-4</v>
      </c>
      <c r="R194" s="27">
        <v>7.546710104708057E-4</v>
      </c>
      <c r="S194" s="27">
        <v>7.1892441616912294E-4</v>
      </c>
      <c r="T194" s="27">
        <v>6.7708321616551342E-4</v>
      </c>
      <c r="U194" s="27">
        <v>6.6033689777526697E-4</v>
      </c>
      <c r="V194" s="27">
        <v>6.1672828367770425E-4</v>
      </c>
      <c r="W194" s="27">
        <v>6.0749227193856949E-4</v>
      </c>
      <c r="X194" s="27">
        <v>5.8943579336693771E-4</v>
      </c>
      <c r="Y194" s="27">
        <v>6.1303058825281699E-4</v>
      </c>
      <c r="Z194" s="27">
        <v>6.3779803370564111E-4</v>
      </c>
      <c r="AA194" s="27">
        <v>6.0995576132005531E-4</v>
      </c>
      <c r="AB194" s="27">
        <v>5.7202762930987094E-4</v>
      </c>
      <c r="AC194" s="27">
        <v>5.7325885059098208E-4</v>
      </c>
      <c r="AD194" s="27">
        <v>5.7722316615091375E-4</v>
      </c>
      <c r="AE194" s="27">
        <v>5.8118748171084552E-4</v>
      </c>
    </row>
    <row r="195" spans="1:31" x14ac:dyDescent="0.2">
      <c r="A195" s="80" t="s">
        <v>398</v>
      </c>
      <c r="B195" s="4" t="s">
        <v>399</v>
      </c>
      <c r="C195" s="21">
        <f t="shared" ref="C195" si="77">+C196+C197+C198+C199+C200</f>
        <v>2.9266806797492509E-2</v>
      </c>
      <c r="D195" s="21">
        <f t="shared" ref="D195:AE195" si="78">+D196+D197+D198+D199+D200</f>
        <v>2.9691230947676235E-2</v>
      </c>
      <c r="E195" s="21">
        <f t="shared" si="78"/>
        <v>3.0821066265027827E-2</v>
      </c>
      <c r="F195" s="21">
        <f t="shared" si="78"/>
        <v>3.194411009606557E-2</v>
      </c>
      <c r="G195" s="21">
        <f t="shared" si="78"/>
        <v>3.298556059042726E-2</v>
      </c>
      <c r="H195" s="21">
        <f t="shared" si="78"/>
        <v>3.3267350359533841E-2</v>
      </c>
      <c r="I195" s="21">
        <f t="shared" si="78"/>
        <v>3.4142880476231645E-2</v>
      </c>
      <c r="J195" s="21">
        <f t="shared" si="78"/>
        <v>3.6759365034244068E-2</v>
      </c>
      <c r="K195" s="21">
        <f t="shared" si="78"/>
        <v>3.3704446178265207E-2</v>
      </c>
      <c r="L195" s="21">
        <f t="shared" si="78"/>
        <v>3.0652185426265511E-2</v>
      </c>
      <c r="M195" s="21">
        <f t="shared" si="78"/>
        <v>2.7602440684589915E-2</v>
      </c>
      <c r="N195" s="21">
        <f t="shared" si="78"/>
        <v>2.4555071836510671E-2</v>
      </c>
      <c r="O195" s="21">
        <f t="shared" si="78"/>
        <v>2.1509940701311982E-2</v>
      </c>
      <c r="P195" s="21">
        <f t="shared" si="78"/>
        <v>1.8466910994857325E-2</v>
      </c>
      <c r="Q195" s="21">
        <f t="shared" si="78"/>
        <v>1.5425848291552755E-2</v>
      </c>
      <c r="R195" s="21">
        <f t="shared" si="78"/>
        <v>1.238661998762659E-2</v>
      </c>
      <c r="S195" s="21">
        <f t="shared" si="78"/>
        <v>9.3490952656519466E-3</v>
      </c>
      <c r="T195" s="21">
        <f t="shared" si="78"/>
        <v>6.3131450602448942E-3</v>
      </c>
      <c r="U195" s="21">
        <f t="shared" si="78"/>
        <v>5.9952356490076322E-3</v>
      </c>
      <c r="V195" s="21">
        <f t="shared" si="78"/>
        <v>5.6779847744816347E-3</v>
      </c>
      <c r="W195" s="21">
        <f t="shared" si="78"/>
        <v>5.3613794527788191E-3</v>
      </c>
      <c r="X195" s="21">
        <f t="shared" si="78"/>
        <v>5.0454068666497603E-3</v>
      </c>
      <c r="Y195" s="21">
        <f t="shared" si="78"/>
        <v>5.3309579019578616E-3</v>
      </c>
      <c r="Z195" s="21">
        <f t="shared" si="78"/>
        <v>5.6152258424030464E-3</v>
      </c>
      <c r="AA195" s="21">
        <f t="shared" si="78"/>
        <v>5.2845725077245581E-3</v>
      </c>
      <c r="AB195" s="21">
        <f t="shared" si="78"/>
        <v>4.9556532939057174E-3</v>
      </c>
      <c r="AC195" s="21">
        <f t="shared" si="78"/>
        <v>4.9112217732455096E-3</v>
      </c>
      <c r="AD195" s="21">
        <f t="shared" si="78"/>
        <v>4.8715712851270087E-3</v>
      </c>
      <c r="AE195" s="21">
        <f t="shared" si="78"/>
        <v>4.8319207970085078E-3</v>
      </c>
    </row>
    <row r="196" spans="1:31" x14ac:dyDescent="0.2">
      <c r="A196" s="80" t="s">
        <v>400</v>
      </c>
      <c r="B196" s="4" t="s">
        <v>401</v>
      </c>
      <c r="C196" s="27">
        <v>1.407796466975551E-2</v>
      </c>
      <c r="D196" s="27">
        <v>1.4094783386002429E-2</v>
      </c>
      <c r="E196" s="27">
        <v>1.4663214241539654E-2</v>
      </c>
      <c r="F196" s="27">
        <v>1.518090326366096E-2</v>
      </c>
      <c r="G196" s="27">
        <v>1.5664296452592895E-2</v>
      </c>
      <c r="H196" s="27">
        <v>1.5907583317684798E-2</v>
      </c>
      <c r="I196" s="27">
        <v>1.6238258523282988E-2</v>
      </c>
      <c r="J196" s="27">
        <v>1.7634384956117636E-2</v>
      </c>
      <c r="K196" s="27">
        <v>1.6116040223552987E-2</v>
      </c>
      <c r="L196" s="27">
        <v>1.4612970872979336E-2</v>
      </c>
      <c r="M196" s="27">
        <v>1.3125056648523247E-2</v>
      </c>
      <c r="N196" s="27">
        <v>1.1652178796332215E-2</v>
      </c>
      <c r="O196" s="27">
        <v>1.0194220042721797E-2</v>
      </c>
      <c r="P196" s="27">
        <v>8.7510645727221642E-3</v>
      </c>
      <c r="Q196" s="27">
        <v>7.3225980090157374E-3</v>
      </c>
      <c r="R196" s="27">
        <v>5.9087073912582038E-3</v>
      </c>
      <c r="S196" s="27">
        <v>4.509281155774889E-3</v>
      </c>
      <c r="T196" s="27">
        <v>3.1242091156252314E-3</v>
      </c>
      <c r="U196" s="27">
        <v>2.9707502945279405E-3</v>
      </c>
      <c r="V196" s="27">
        <v>2.8187970741449268E-3</v>
      </c>
      <c r="W196" s="27">
        <v>2.6683380232811987E-3</v>
      </c>
      <c r="X196" s="27">
        <v>2.5193618500808802E-3</v>
      </c>
      <c r="Y196" s="27">
        <v>2.6934898284422392E-3</v>
      </c>
      <c r="Z196" s="27">
        <v>2.8657380512704593E-3</v>
      </c>
      <c r="AA196" s="27">
        <v>2.6523937924685034E-3</v>
      </c>
      <c r="AB196" s="27">
        <v>2.4411847790416822E-3</v>
      </c>
      <c r="AC196" s="27">
        <v>2.4454073018710812E-3</v>
      </c>
      <c r="AD196" s="27">
        <v>2.4623182770914099E-3</v>
      </c>
      <c r="AE196" s="27">
        <v>2.4792292523117382E-3</v>
      </c>
    </row>
    <row r="197" spans="1:31" x14ac:dyDescent="0.2">
      <c r="A197" s="80" t="s">
        <v>402</v>
      </c>
      <c r="B197" s="4" t="s">
        <v>403</v>
      </c>
      <c r="C197" s="27">
        <v>2.037332590234326E-3</v>
      </c>
      <c r="D197" s="27">
        <v>2.1522942304843099E-3</v>
      </c>
      <c r="E197" s="27">
        <v>2.1623003616784951E-3</v>
      </c>
      <c r="F197" s="27">
        <v>2.2505340085475518E-3</v>
      </c>
      <c r="G197" s="27">
        <v>2.4030472430882441E-3</v>
      </c>
      <c r="H197" s="27">
        <v>2.4757867847251067E-3</v>
      </c>
      <c r="I197" s="27">
        <v>2.4835720574083457E-3</v>
      </c>
      <c r="J197" s="27">
        <v>2.5871007989010648E-3</v>
      </c>
      <c r="K197" s="27">
        <v>2.4474436973506157E-3</v>
      </c>
      <c r="L197" s="27">
        <v>2.3052514240432804E-3</v>
      </c>
      <c r="M197" s="27">
        <v>2.1605175350466427E-3</v>
      </c>
      <c r="N197" s="27">
        <v>2.013235723438026E-3</v>
      </c>
      <c r="O197" s="27">
        <v>1.8633998137902172E-3</v>
      </c>
      <c r="P197" s="27">
        <v>1.7110037569739269E-3</v>
      </c>
      <c r="Q197" s="27">
        <v>1.5560416252536795E-3</v>
      </c>
      <c r="R197" s="27">
        <v>1.3985076076559366E-3</v>
      </c>
      <c r="S197" s="27">
        <v>1.2383960055900674E-3</v>
      </c>
      <c r="T197" s="27">
        <v>1.0757012287044955E-3</v>
      </c>
      <c r="U197" s="27">
        <v>1.0402000338825773E-3</v>
      </c>
      <c r="V197" s="27">
        <v>1.0040543058493752E-3</v>
      </c>
      <c r="W197" s="27">
        <v>9.6726260612532309E-4</v>
      </c>
      <c r="X197" s="27">
        <v>9.2982352275860895E-4</v>
      </c>
      <c r="Y197" s="27">
        <v>9.6667243036614541E-4</v>
      </c>
      <c r="Z197" s="27">
        <v>1.0039696123682498E-3</v>
      </c>
      <c r="AA197" s="27">
        <v>9.9044524782947196E-4</v>
      </c>
      <c r="AB197" s="27">
        <v>9.7662809044511494E-4</v>
      </c>
      <c r="AC197" s="27">
        <v>9.8301993196648848E-4</v>
      </c>
      <c r="AD197" s="27">
        <v>9.823825360810827E-4</v>
      </c>
      <c r="AE197" s="27">
        <v>9.8174514019567691E-4</v>
      </c>
    </row>
    <row r="198" spans="1:31" x14ac:dyDescent="0.2">
      <c r="A198" s="80" t="s">
        <v>404</v>
      </c>
      <c r="B198" s="4" t="s">
        <v>405</v>
      </c>
      <c r="C198" s="27">
        <v>4.9452762347456025E-3</v>
      </c>
      <c r="D198" s="27">
        <v>5.0225822363804025E-3</v>
      </c>
      <c r="E198" s="27">
        <v>5.2650816670605409E-3</v>
      </c>
      <c r="F198" s="27">
        <v>5.3801307456677995E-3</v>
      </c>
      <c r="G198" s="27">
        <v>5.5833545155195251E-3</v>
      </c>
      <c r="H198" s="27">
        <v>5.4402693454631964E-3</v>
      </c>
      <c r="I198" s="27">
        <v>5.8950280947895877E-3</v>
      </c>
      <c r="J198" s="27">
        <v>6.8811420223966824E-3</v>
      </c>
      <c r="K198" s="27">
        <v>6.2861274753223386E-3</v>
      </c>
      <c r="L198" s="27">
        <v>5.6895507765788046E-3</v>
      </c>
      <c r="M198" s="27">
        <v>5.0914108392220835E-3</v>
      </c>
      <c r="N198" s="27">
        <v>4.4917065835465573E-3</v>
      </c>
      <c r="O198" s="27">
        <v>3.8904369370195754E-3</v>
      </c>
      <c r="P198" s="27">
        <v>3.2876008342169662E-3</v>
      </c>
      <c r="Q198" s="27">
        <v>2.683197216759553E-3</v>
      </c>
      <c r="R198" s="27">
        <v>2.0772250332505575E-3</v>
      </c>
      <c r="S198" s="27">
        <v>1.4696832392139592E-3</v>
      </c>
      <c r="T198" s="27">
        <v>8.6057079703372673E-4</v>
      </c>
      <c r="U198" s="27">
        <v>7.8744595213936161E-4</v>
      </c>
      <c r="V198" s="27">
        <v>7.1413070277873689E-4</v>
      </c>
      <c r="W198" s="27">
        <v>6.4062492344671722E-4</v>
      </c>
      <c r="X198" s="27">
        <v>5.6692848945619787E-4</v>
      </c>
      <c r="Y198" s="27">
        <v>6.2400960262229454E-4</v>
      </c>
      <c r="Z198" s="27">
        <v>6.8123543872141128E-4</v>
      </c>
      <c r="AA198" s="27">
        <v>6.4534218997048674E-4</v>
      </c>
      <c r="AB198" s="27">
        <v>6.0935525207369808E-4</v>
      </c>
      <c r="AC198" s="27">
        <v>5.7771080914337291E-4</v>
      </c>
      <c r="AD198" s="27">
        <v>5.4528760063552362E-4</v>
      </c>
      <c r="AE198" s="27">
        <v>5.1286439212767422E-4</v>
      </c>
    </row>
    <row r="199" spans="1:31" x14ac:dyDescent="0.2">
      <c r="A199" s="80" t="s">
        <v>406</v>
      </c>
      <c r="B199" s="4" t="s">
        <v>407</v>
      </c>
      <c r="C199" s="27">
        <v>4.2261574285170538E-3</v>
      </c>
      <c r="D199" s="27">
        <v>4.293922980795774E-3</v>
      </c>
      <c r="E199" s="27">
        <v>4.5780718532238843E-3</v>
      </c>
      <c r="F199" s="27">
        <v>4.6806238986306084E-3</v>
      </c>
      <c r="G199" s="27">
        <v>4.651861669434946E-3</v>
      </c>
      <c r="H199" s="27">
        <v>4.7611013288326436E-3</v>
      </c>
      <c r="I199" s="27">
        <v>4.656006434802868E-3</v>
      </c>
      <c r="J199" s="27">
        <v>4.719134281168446E-3</v>
      </c>
      <c r="K199" s="27">
        <v>4.2853654426367261E-3</v>
      </c>
      <c r="L199" s="27">
        <v>3.8431569109755332E-3</v>
      </c>
      <c r="M199" s="27">
        <v>3.3924943031321251E-3</v>
      </c>
      <c r="N199" s="27">
        <v>2.9333635670307748E-3</v>
      </c>
      <c r="O199" s="27">
        <v>2.4657509680876691E-3</v>
      </c>
      <c r="P199" s="27">
        <v>1.9896430764915173E-3</v>
      </c>
      <c r="Q199" s="27">
        <v>1.5050267551946189E-3</v>
      </c>
      <c r="R199" s="27">
        <v>1.0118891485637973E-3</v>
      </c>
      <c r="S199" s="27">
        <v>5.1021767164510714E-4</v>
      </c>
      <c r="T199" s="27">
        <v>0</v>
      </c>
      <c r="U199" s="27">
        <v>0</v>
      </c>
      <c r="V199" s="27">
        <v>0</v>
      </c>
      <c r="W199" s="27">
        <v>0</v>
      </c>
      <c r="X199" s="27">
        <v>0</v>
      </c>
      <c r="Y199" s="27">
        <v>0</v>
      </c>
      <c r="Z199" s="27">
        <v>0</v>
      </c>
      <c r="AA199" s="27">
        <v>0</v>
      </c>
      <c r="AB199" s="27">
        <v>0</v>
      </c>
      <c r="AC199" s="27">
        <v>0</v>
      </c>
      <c r="AD199" s="27">
        <v>0</v>
      </c>
      <c r="AE199" s="27">
        <v>0</v>
      </c>
    </row>
    <row r="200" spans="1:31" x14ac:dyDescent="0.2">
      <c r="A200" s="80" t="s">
        <v>408</v>
      </c>
      <c r="B200" s="4" t="s">
        <v>409</v>
      </c>
      <c r="C200" s="27">
        <v>3.9800758742400168E-3</v>
      </c>
      <c r="D200" s="27">
        <v>4.1276481140133216E-3</v>
      </c>
      <c r="E200" s="27">
        <v>4.1523981415252549E-3</v>
      </c>
      <c r="F200" s="27">
        <v>4.4519181795586492E-3</v>
      </c>
      <c r="G200" s="27">
        <v>4.6830007097916505E-3</v>
      </c>
      <c r="H200" s="27">
        <v>4.6826095828280973E-3</v>
      </c>
      <c r="I200" s="27">
        <v>4.8700153659478563E-3</v>
      </c>
      <c r="J200" s="27">
        <v>4.9376029756602385E-3</v>
      </c>
      <c r="K200" s="27">
        <v>4.5694693394025387E-3</v>
      </c>
      <c r="L200" s="27">
        <v>4.2012554416885591E-3</v>
      </c>
      <c r="M200" s="27">
        <v>3.832961358665816E-3</v>
      </c>
      <c r="N200" s="27">
        <v>3.4645871661630983E-3</v>
      </c>
      <c r="O200" s="27">
        <v>3.0961329396927235E-3</v>
      </c>
      <c r="P200" s="27">
        <v>2.7275987544527463E-3</v>
      </c>
      <c r="Q200" s="27">
        <v>2.358984685329166E-3</v>
      </c>
      <c r="R200" s="27">
        <v>1.9902908068980961E-3</v>
      </c>
      <c r="S200" s="27">
        <v>1.621517193427923E-3</v>
      </c>
      <c r="T200" s="27">
        <v>1.2526639188814397E-3</v>
      </c>
      <c r="U200" s="27">
        <v>1.1968393684577529E-3</v>
      </c>
      <c r="V200" s="27">
        <v>1.1410026917085959E-3</v>
      </c>
      <c r="W200" s="27">
        <v>1.0851538999255806E-3</v>
      </c>
      <c r="X200" s="27">
        <v>1.029293004354073E-3</v>
      </c>
      <c r="Y200" s="27">
        <v>1.0467860405271822E-3</v>
      </c>
      <c r="Z200" s="27">
        <v>1.064282740042926E-3</v>
      </c>
      <c r="AA200" s="27">
        <v>9.9639127745609641E-4</v>
      </c>
      <c r="AB200" s="27">
        <v>9.2848517234522235E-4</v>
      </c>
      <c r="AC200" s="27">
        <v>9.0508373026456691E-4</v>
      </c>
      <c r="AD200" s="27">
        <v>8.8158287131899265E-4</v>
      </c>
      <c r="AE200" s="27">
        <v>8.580820123734184E-4</v>
      </c>
    </row>
    <row r="201" spans="1:31" x14ac:dyDescent="0.2">
      <c r="A201" s="80" t="s">
        <v>410</v>
      </c>
      <c r="B201" s="4" t="s">
        <v>411</v>
      </c>
      <c r="C201" s="27">
        <v>0.11073767263025948</v>
      </c>
      <c r="D201" s="27">
        <v>0.10814691305038002</v>
      </c>
      <c r="E201" s="27">
        <v>0.10676757345924048</v>
      </c>
      <c r="F201" s="27">
        <v>0.10723650278846901</v>
      </c>
      <c r="G201" s="27">
        <v>0.10668714273759661</v>
      </c>
      <c r="H201" s="27">
        <v>0.10417344626096123</v>
      </c>
      <c r="I201" s="27">
        <v>8.8449966754786946E-2</v>
      </c>
      <c r="J201" s="27">
        <v>8.5584999999999994E-2</v>
      </c>
      <c r="K201" s="27">
        <v>8.3331500000000003E-2</v>
      </c>
      <c r="L201" s="27">
        <v>8.1077999999999997E-2</v>
      </c>
      <c r="M201" s="27">
        <v>7.8824499999999978E-2</v>
      </c>
      <c r="N201" s="27">
        <v>7.6571E-2</v>
      </c>
      <c r="O201" s="27">
        <v>7.4317499999999995E-2</v>
      </c>
      <c r="P201" s="27">
        <v>7.2064000000000003E-2</v>
      </c>
      <c r="Q201" s="27">
        <v>6.9810499999999998E-2</v>
      </c>
      <c r="R201" s="27">
        <v>6.7556999999999992E-2</v>
      </c>
      <c r="S201" s="27">
        <v>6.53035E-2</v>
      </c>
      <c r="T201" s="27">
        <v>6.3049999999999995E-2</v>
      </c>
      <c r="U201" s="27">
        <v>6.0425132136059295E-2</v>
      </c>
      <c r="V201" s="27">
        <v>5.7800264272118596E-2</v>
      </c>
      <c r="W201" s="27">
        <v>5.517539640817791E-2</v>
      </c>
      <c r="X201" s="27">
        <v>5.4026233896002328E-2</v>
      </c>
      <c r="Y201" s="27">
        <v>5.2877071383826753E-2</v>
      </c>
      <c r="Z201" s="27">
        <v>5.1727908871651157E-2</v>
      </c>
      <c r="AA201" s="27">
        <v>4.8455601905393414E-2</v>
      </c>
      <c r="AB201" s="27">
        <v>4.5183294939135664E-2</v>
      </c>
      <c r="AC201" s="27">
        <v>4.3310633199474542E-2</v>
      </c>
      <c r="AD201" s="27">
        <v>4.1437971459813414E-2</v>
      </c>
      <c r="AE201" s="27">
        <v>3.9565309720152292E-2</v>
      </c>
    </row>
    <row r="202" spans="1:31" x14ac:dyDescent="0.2">
      <c r="A202" s="80" t="s">
        <v>412</v>
      </c>
      <c r="B202" s="4" t="s">
        <v>413</v>
      </c>
      <c r="C202" s="21">
        <f t="shared" ref="C202" si="79">+C203+C204+C205</f>
        <v>1.4645073471860504E-3</v>
      </c>
      <c r="D202" s="21">
        <f t="shared" ref="D202:AE202" si="80">+D203+D204+D205</f>
        <v>1.5260776717578358E-3</v>
      </c>
      <c r="E202" s="21">
        <f t="shared" si="80"/>
        <v>1.5700352834908254E-3</v>
      </c>
      <c r="F202" s="21">
        <f t="shared" si="80"/>
        <v>1.6114629371117917E-3</v>
      </c>
      <c r="G202" s="21">
        <f t="shared" si="80"/>
        <v>1.6972053099952172E-3</v>
      </c>
      <c r="H202" s="21">
        <f t="shared" si="80"/>
        <v>1.7188702407307688E-3</v>
      </c>
      <c r="I202" s="21">
        <f t="shared" si="80"/>
        <v>1.8243799979206405E-3</v>
      </c>
      <c r="J202" s="21">
        <f t="shared" si="80"/>
        <v>1.9559999999999998E-3</v>
      </c>
      <c r="K202" s="21">
        <f t="shared" si="80"/>
        <v>1.9788729214307854E-3</v>
      </c>
      <c r="L202" s="21">
        <f t="shared" si="80"/>
        <v>2.053299635816342E-3</v>
      </c>
      <c r="M202" s="21">
        <f t="shared" si="80"/>
        <v>1.9557436888404424E-3</v>
      </c>
      <c r="N202" s="21">
        <f t="shared" si="80"/>
        <v>2.3266023492086213E-3</v>
      </c>
      <c r="O202" s="21">
        <f t="shared" si="80"/>
        <v>2.400501130253775E-3</v>
      </c>
      <c r="P202" s="21">
        <f t="shared" si="80"/>
        <v>2.2324607748813465E-3</v>
      </c>
      <c r="Q202" s="21">
        <f t="shared" si="80"/>
        <v>2.2421275353174193E-3</v>
      </c>
      <c r="R202" s="21">
        <f t="shared" si="80"/>
        <v>2.3347163942017595E-3</v>
      </c>
      <c r="S202" s="21">
        <f t="shared" si="80"/>
        <v>2.4766836615637416E-3</v>
      </c>
      <c r="T202" s="21">
        <f t="shared" si="80"/>
        <v>2.4360000000000007E-3</v>
      </c>
      <c r="U202" s="21">
        <f t="shared" si="80"/>
        <v>2.3691667986244429E-3</v>
      </c>
      <c r="V202" s="21">
        <f t="shared" si="80"/>
        <v>2.2999010795673818E-3</v>
      </c>
      <c r="W202" s="21">
        <f t="shared" si="80"/>
        <v>2.3033038670006206E-3</v>
      </c>
      <c r="X202" s="21">
        <f t="shared" si="80"/>
        <v>2.381157009718241E-3</v>
      </c>
      <c r="Y202" s="21">
        <f t="shared" si="80"/>
        <v>2.6230856155736834E-3</v>
      </c>
      <c r="Z202" s="21">
        <f t="shared" si="80"/>
        <v>2.3589125676832627E-3</v>
      </c>
      <c r="AA202" s="21">
        <f t="shared" si="80"/>
        <v>2.1947538751547688E-3</v>
      </c>
      <c r="AB202" s="21">
        <f t="shared" si="80"/>
        <v>2.2853488828490955E-3</v>
      </c>
      <c r="AC202" s="21">
        <f t="shared" si="80"/>
        <v>2.2695475054413548E-3</v>
      </c>
      <c r="AD202" s="21">
        <f t="shared" si="80"/>
        <v>2.1940318139449227E-3</v>
      </c>
      <c r="AE202" s="21">
        <f t="shared" si="80"/>
        <v>2.2325703513852786E-3</v>
      </c>
    </row>
    <row r="203" spans="1:31" x14ac:dyDescent="0.2">
      <c r="A203" s="80" t="s">
        <v>414</v>
      </c>
      <c r="B203" s="4" t="s">
        <v>415</v>
      </c>
      <c r="C203" s="27">
        <v>1.9533438579275364E-4</v>
      </c>
      <c r="D203" s="27">
        <v>2.0354656824195672E-4</v>
      </c>
      <c r="E203" s="27">
        <v>2.0940958634512846E-4</v>
      </c>
      <c r="F203" s="27">
        <v>2.1493516140655449E-4</v>
      </c>
      <c r="G203" s="27">
        <v>2.2637138518226865E-4</v>
      </c>
      <c r="H203" s="27">
        <v>2.2926102991269821E-4</v>
      </c>
      <c r="I203" s="27">
        <v>2.4333380575464002E-4</v>
      </c>
      <c r="J203" s="27">
        <v>2.6088913745960716E-4</v>
      </c>
      <c r="K203" s="27">
        <v>2.6393990266577224E-4</v>
      </c>
      <c r="L203" s="27">
        <v>2.7386685630585429E-4</v>
      </c>
      <c r="M203" s="27">
        <v>2.6085495095790051E-4</v>
      </c>
      <c r="N203" s="27">
        <v>3.1031967285098823E-4</v>
      </c>
      <c r="O203" s="27">
        <v>3.201762113204088E-4</v>
      </c>
      <c r="P203" s="27">
        <v>2.9776317278691248E-4</v>
      </c>
      <c r="Q203" s="27">
        <v>2.9905251470521292E-4</v>
      </c>
      <c r="R203" s="27">
        <v>3.1140191528430532E-4</v>
      </c>
      <c r="S203" s="27">
        <v>3.3033735389860231E-4</v>
      </c>
      <c r="T203" s="27">
        <v>3.249110116828237E-4</v>
      </c>
      <c r="U203" s="27">
        <v>3.1599687249032194E-4</v>
      </c>
      <c r="V203" s="27">
        <v>3.0675828675396402E-4</v>
      </c>
      <c r="W203" s="27">
        <v>3.0721214681450398E-4</v>
      </c>
      <c r="X203" s="27">
        <v>3.1759611371231562E-4</v>
      </c>
      <c r="Y203" s="27">
        <v>3.4986428616038914E-4</v>
      </c>
      <c r="Z203" s="27">
        <v>3.1462917439954686E-4</v>
      </c>
      <c r="AA203" s="27">
        <v>2.9273386780432416E-4</v>
      </c>
      <c r="AB203" s="27">
        <v>3.0481733069569395E-4</v>
      </c>
      <c r="AC203" s="27">
        <v>3.0270976028537732E-4</v>
      </c>
      <c r="AD203" s="27">
        <v>2.9263756007107778E-4</v>
      </c>
      <c r="AE203" s="27">
        <v>2.9777778798098026E-4</v>
      </c>
    </row>
    <row r="204" spans="1:31" x14ac:dyDescent="0.2">
      <c r="A204" s="80" t="s">
        <v>416</v>
      </c>
      <c r="B204" s="4" t="s">
        <v>417</v>
      </c>
      <c r="C204" s="27">
        <v>4.3684037201671894E-6</v>
      </c>
      <c r="D204" s="27">
        <v>4.5520586778757219E-6</v>
      </c>
      <c r="E204" s="27">
        <v>4.6831775793909773E-6</v>
      </c>
      <c r="F204" s="27">
        <v>4.8067499988420325E-6</v>
      </c>
      <c r="G204" s="27">
        <v>5.0625065175099689E-6</v>
      </c>
      <c r="H204" s="27">
        <v>5.127129726266275E-6</v>
      </c>
      <c r="I204" s="27">
        <v>5.4418493599422532E-6</v>
      </c>
      <c r="J204" s="27">
        <v>5.8344519015659947E-6</v>
      </c>
      <c r="K204" s="27">
        <v>5.9026783637010737E-6</v>
      </c>
      <c r="L204" s="27">
        <v>6.1246819860293561E-6</v>
      </c>
      <c r="M204" s="27">
        <v>5.8336873641773069E-6</v>
      </c>
      <c r="N204" s="27">
        <v>6.939902607631979E-6</v>
      </c>
      <c r="O204" s="27">
        <v>7.16033148472416E-6</v>
      </c>
      <c r="P204" s="27">
        <v>6.6590925425245224E-6</v>
      </c>
      <c r="Q204" s="27">
        <v>6.687927025555314E-6</v>
      </c>
      <c r="R204" s="27">
        <v>6.9641055755458877E-6</v>
      </c>
      <c r="S204" s="27">
        <v>7.3875724431431489E-6</v>
      </c>
      <c r="T204" s="27">
        <v>7.2662192393736008E-6</v>
      </c>
      <c r="U204" s="27">
        <v>7.0668659168514329E-6</v>
      </c>
      <c r="V204" s="27">
        <v>6.8602567623188129E-6</v>
      </c>
      <c r="W204" s="27">
        <v>6.8704067621196731E-6</v>
      </c>
      <c r="X204" s="27">
        <v>7.1026309014712635E-6</v>
      </c>
      <c r="Y204" s="27">
        <v>7.8242673096903298E-6</v>
      </c>
      <c r="Z204" s="27">
        <v>7.0362790982349365E-6</v>
      </c>
      <c r="AA204" s="27">
        <v>6.5466185686943135E-6</v>
      </c>
      <c r="AB204" s="27">
        <v>6.8168497624134092E-6</v>
      </c>
      <c r="AC204" s="27">
        <v>6.7697166456117957E-6</v>
      </c>
      <c r="AD204" s="27">
        <v>6.5444647694106553E-6</v>
      </c>
      <c r="AE204" s="27">
        <v>6.6594193926481091E-6</v>
      </c>
    </row>
    <row r="205" spans="1:31" x14ac:dyDescent="0.2">
      <c r="A205" s="80" t="s">
        <v>418</v>
      </c>
      <c r="B205" s="4" t="s">
        <v>419</v>
      </c>
      <c r="C205" s="27">
        <v>1.2648045576731295E-3</v>
      </c>
      <c r="D205" s="27">
        <v>1.3179790448380033E-3</v>
      </c>
      <c r="E205" s="27">
        <v>1.3559425195663059E-3</v>
      </c>
      <c r="F205" s="27">
        <v>1.3917210257063952E-3</v>
      </c>
      <c r="G205" s="27">
        <v>1.4657714182954387E-3</v>
      </c>
      <c r="H205" s="27">
        <v>1.4844820810918044E-3</v>
      </c>
      <c r="I205" s="27">
        <v>1.5756043428060583E-3</v>
      </c>
      <c r="J205" s="27">
        <v>1.6892764106388267E-3</v>
      </c>
      <c r="K205" s="27">
        <v>1.709030340401312E-3</v>
      </c>
      <c r="L205" s="27">
        <v>1.7733080975244583E-3</v>
      </c>
      <c r="M205" s="27">
        <v>1.6890550505183645E-3</v>
      </c>
      <c r="N205" s="27">
        <v>2.009342773750001E-3</v>
      </c>
      <c r="O205" s="27">
        <v>2.073164587448642E-3</v>
      </c>
      <c r="P205" s="27">
        <v>1.9280385095519095E-3</v>
      </c>
      <c r="Q205" s="27">
        <v>1.9363870935866509E-3</v>
      </c>
      <c r="R205" s="27">
        <v>2.0163503733419083E-3</v>
      </c>
      <c r="S205" s="27">
        <v>2.138958735221996E-3</v>
      </c>
      <c r="T205" s="27">
        <v>2.1038227690778032E-3</v>
      </c>
      <c r="U205" s="27">
        <v>2.0461030602172696E-3</v>
      </c>
      <c r="V205" s="27">
        <v>1.9862825360510991E-3</v>
      </c>
      <c r="W205" s="27">
        <v>1.989221313423997E-3</v>
      </c>
      <c r="X205" s="27">
        <v>2.0564582651044542E-3</v>
      </c>
      <c r="Y205" s="27">
        <v>2.2653970621036041E-3</v>
      </c>
      <c r="Z205" s="27">
        <v>2.0372471141854808E-3</v>
      </c>
      <c r="AA205" s="27">
        <v>1.8954733887817504E-3</v>
      </c>
      <c r="AB205" s="27">
        <v>1.9737147023909879E-3</v>
      </c>
      <c r="AC205" s="27">
        <v>1.9600680285103656E-3</v>
      </c>
      <c r="AD205" s="27">
        <v>1.8948497891044342E-3</v>
      </c>
      <c r="AE205" s="27">
        <v>1.9281331440116503E-3</v>
      </c>
    </row>
    <row r="206" spans="1:31" x14ac:dyDescent="0.2">
      <c r="A206" s="80" t="s">
        <v>420</v>
      </c>
      <c r="B206" s="4" t="s">
        <v>421</v>
      </c>
      <c r="C206" s="21">
        <f t="shared" ref="C206" si="81">+C207+C208+C209+C210+C211+C212+C213</f>
        <v>0.22839095254000261</v>
      </c>
      <c r="D206" s="21">
        <f t="shared" ref="D206:AE206" si="82">+D207+D208+D209+D210+D211+D212+D213</f>
        <v>0.2299749122814157</v>
      </c>
      <c r="E206" s="21">
        <f t="shared" si="82"/>
        <v>0.23155713276312911</v>
      </c>
      <c r="F206" s="21">
        <f t="shared" si="82"/>
        <v>0.23315641880155427</v>
      </c>
      <c r="G206" s="21">
        <f t="shared" si="82"/>
        <v>0.23477046327613221</v>
      </c>
      <c r="H206" s="21">
        <f t="shared" si="82"/>
        <v>0.2363381423575186</v>
      </c>
      <c r="I206" s="21">
        <f t="shared" si="82"/>
        <v>0.23795328241705277</v>
      </c>
      <c r="J206" s="21">
        <f t="shared" si="82"/>
        <v>0.23966399999999999</v>
      </c>
      <c r="K206" s="21">
        <f t="shared" si="82"/>
        <v>0.24094479999999999</v>
      </c>
      <c r="L206" s="21">
        <f t="shared" si="82"/>
        <v>0.24222559999999999</v>
      </c>
      <c r="M206" s="21">
        <f t="shared" si="82"/>
        <v>0.24350640000000001</v>
      </c>
      <c r="N206" s="21">
        <f t="shared" si="82"/>
        <v>0.24478719999999998</v>
      </c>
      <c r="O206" s="21">
        <f t="shared" si="82"/>
        <v>0.24606800000000001</v>
      </c>
      <c r="P206" s="21">
        <f t="shared" si="82"/>
        <v>0.24734880000000004</v>
      </c>
      <c r="Q206" s="21">
        <f t="shared" si="82"/>
        <v>0.24862960000000001</v>
      </c>
      <c r="R206" s="21">
        <f t="shared" si="82"/>
        <v>0.24991040000000003</v>
      </c>
      <c r="S206" s="21">
        <f t="shared" si="82"/>
        <v>0.2511912</v>
      </c>
      <c r="T206" s="21">
        <f t="shared" si="82"/>
        <v>0.25247200000000003</v>
      </c>
      <c r="U206" s="21">
        <f t="shared" si="82"/>
        <v>0.25559807464077133</v>
      </c>
      <c r="V206" s="21">
        <f t="shared" si="82"/>
        <v>0.25872414928154269</v>
      </c>
      <c r="W206" s="21">
        <f t="shared" si="82"/>
        <v>0.261850223922314</v>
      </c>
      <c r="X206" s="21">
        <f t="shared" si="82"/>
        <v>0.26235436706727644</v>
      </c>
      <c r="Y206" s="21">
        <f t="shared" si="82"/>
        <v>0.26285851021223883</v>
      </c>
      <c r="Z206" s="21">
        <f t="shared" si="82"/>
        <v>0.26336265335720127</v>
      </c>
      <c r="AA206" s="21">
        <f t="shared" si="82"/>
        <v>0.26538399480645231</v>
      </c>
      <c r="AB206" s="21">
        <f t="shared" si="82"/>
        <v>0.26740533625570334</v>
      </c>
      <c r="AC206" s="21">
        <f t="shared" si="82"/>
        <v>0.27087861066315344</v>
      </c>
      <c r="AD206" s="21">
        <f t="shared" si="82"/>
        <v>0.27435188507060349</v>
      </c>
      <c r="AE206" s="21">
        <f t="shared" si="82"/>
        <v>0.27782515947805358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3.9380286768776522E-2</v>
      </c>
      <c r="D208" s="27">
        <v>3.9800245801808444E-2</v>
      </c>
      <c r="E208" s="27">
        <v>4.0220204834840366E-2</v>
      </c>
      <c r="F208" s="27">
        <v>4.0640163867872295E-2</v>
      </c>
      <c r="G208" s="27">
        <v>4.1060122900904224E-2</v>
      </c>
      <c r="H208" s="27">
        <v>4.1480081933936153E-2</v>
      </c>
      <c r="I208" s="27">
        <v>4.1900040966968082E-2</v>
      </c>
      <c r="J208" s="27">
        <v>4.2319999999999997E-2</v>
      </c>
      <c r="K208" s="27">
        <v>4.0430999999999995E-2</v>
      </c>
      <c r="L208" s="27">
        <v>3.8542E-2</v>
      </c>
      <c r="M208" s="27">
        <v>3.6652999999999998E-2</v>
      </c>
      <c r="N208" s="27">
        <v>3.4763999999999996E-2</v>
      </c>
      <c r="O208" s="27">
        <v>3.2874999999999995E-2</v>
      </c>
      <c r="P208" s="27">
        <v>3.0985999999999993E-2</v>
      </c>
      <c r="Q208" s="27">
        <v>2.9096999999999998E-2</v>
      </c>
      <c r="R208" s="27">
        <v>2.7207999999999996E-2</v>
      </c>
      <c r="S208" s="27">
        <v>2.5318999999999994E-2</v>
      </c>
      <c r="T208" s="27">
        <v>2.3429999999999999E-2</v>
      </c>
      <c r="U208" s="27">
        <v>2.3638274640771364E-2</v>
      </c>
      <c r="V208" s="27">
        <v>2.3846549281542728E-2</v>
      </c>
      <c r="W208" s="27">
        <v>2.40548239223141E-2</v>
      </c>
      <c r="X208" s="27">
        <v>2.1641167067276545E-2</v>
      </c>
      <c r="Y208" s="27">
        <v>1.9227510212238993E-2</v>
      </c>
      <c r="Z208" s="27">
        <v>1.6813853357201442E-2</v>
      </c>
      <c r="AA208" s="27">
        <v>1.5917394806452503E-2</v>
      </c>
      <c r="AB208" s="27">
        <v>1.5020936255703563E-2</v>
      </c>
      <c r="AC208" s="27">
        <v>1.5436410663153655E-2</v>
      </c>
      <c r="AD208" s="27">
        <v>1.5851885070603748E-2</v>
      </c>
      <c r="AE208" s="27">
        <v>1.6267359478053838E-2</v>
      </c>
    </row>
    <row r="209" spans="1:31" x14ac:dyDescent="0.2">
      <c r="A209" s="80" t="s">
        <v>426</v>
      </c>
      <c r="B209" s="4" t="s">
        <v>427</v>
      </c>
      <c r="C209" s="27">
        <v>5.1345324810465279E-4</v>
      </c>
      <c r="D209" s="27">
        <v>5.036271740746246E-4</v>
      </c>
      <c r="E209" s="27">
        <v>4.9206184034487888E-4</v>
      </c>
      <c r="F209" s="27">
        <v>4.9756206332689159E-4</v>
      </c>
      <c r="G209" s="27">
        <v>5.1782072246172141E-4</v>
      </c>
      <c r="H209" s="27">
        <v>4.9171398840493522E-4</v>
      </c>
      <c r="I209" s="27">
        <v>5.1306823249591194E-4</v>
      </c>
      <c r="J209" s="27">
        <v>6.2999999999999992E-4</v>
      </c>
      <c r="K209" s="27">
        <v>6.6419999999999988E-4</v>
      </c>
      <c r="L209" s="27">
        <v>6.9839999999999995E-4</v>
      </c>
      <c r="M209" s="27">
        <v>7.3259999999999992E-4</v>
      </c>
      <c r="N209" s="27">
        <v>7.6679999999999988E-4</v>
      </c>
      <c r="O209" s="27">
        <v>8.0099999999999985E-4</v>
      </c>
      <c r="P209" s="27">
        <v>8.3519999999999981E-4</v>
      </c>
      <c r="Q209" s="27">
        <v>8.6939999999999999E-4</v>
      </c>
      <c r="R209" s="27">
        <v>9.0359999999999985E-4</v>
      </c>
      <c r="S209" s="27">
        <v>9.3779999999999992E-4</v>
      </c>
      <c r="T209" s="27">
        <v>9.7199999999999999E-4</v>
      </c>
      <c r="U209" s="27">
        <v>1.0062000000000001E-3</v>
      </c>
      <c r="V209" s="27">
        <v>1.0404000000000001E-3</v>
      </c>
      <c r="W209" s="27">
        <v>1.0746000000000002E-3</v>
      </c>
      <c r="X209" s="27">
        <v>1.1088000000000003E-3</v>
      </c>
      <c r="Y209" s="27">
        <v>1.1430000000000004E-3</v>
      </c>
      <c r="Z209" s="27">
        <v>1.1772000000000006E-3</v>
      </c>
      <c r="AA209" s="27">
        <v>1.2114000000000007E-3</v>
      </c>
      <c r="AB209" s="27">
        <v>1.2456000000000008E-3</v>
      </c>
      <c r="AC209" s="27">
        <v>1.2798000000000009E-3</v>
      </c>
      <c r="AD209" s="27">
        <v>1.3140000000000009E-3</v>
      </c>
      <c r="AE209" s="27">
        <v>1.3482000000000012E-3</v>
      </c>
    </row>
    <row r="210" spans="1:31" x14ac:dyDescent="0.2">
      <c r="A210" s="80" t="s">
        <v>428</v>
      </c>
      <c r="B210" s="4" t="s">
        <v>429</v>
      </c>
      <c r="C210" s="27">
        <v>7.2477582159624397E-3</v>
      </c>
      <c r="D210" s="27">
        <v>7.0595070422535188E-3</v>
      </c>
      <c r="E210" s="27">
        <v>6.8712558685445988E-3</v>
      </c>
      <c r="F210" s="27">
        <v>6.6830046948356788E-3</v>
      </c>
      <c r="G210" s="27">
        <v>6.4947535211267587E-3</v>
      </c>
      <c r="H210" s="27">
        <v>6.3065023474178396E-3</v>
      </c>
      <c r="I210" s="27">
        <v>6.1182511737089204E-3</v>
      </c>
      <c r="J210" s="27">
        <v>5.9299999999999995E-3</v>
      </c>
      <c r="K210" s="27">
        <v>6.2039999999999994E-3</v>
      </c>
      <c r="L210" s="27">
        <v>6.4779999999999994E-3</v>
      </c>
      <c r="M210" s="27">
        <v>6.7519999999999985E-3</v>
      </c>
      <c r="N210" s="27">
        <v>7.0259999999999984E-3</v>
      </c>
      <c r="O210" s="27">
        <v>7.2999999999999983E-3</v>
      </c>
      <c r="P210" s="27">
        <v>7.5739999999999983E-3</v>
      </c>
      <c r="Q210" s="27">
        <v>7.8479999999999991E-3</v>
      </c>
      <c r="R210" s="27">
        <v>8.121999999999999E-3</v>
      </c>
      <c r="S210" s="27">
        <v>8.395999999999999E-3</v>
      </c>
      <c r="T210" s="27">
        <v>8.6699999999999989E-3</v>
      </c>
      <c r="U210" s="27">
        <v>8.9439999999999988E-3</v>
      </c>
      <c r="V210" s="27">
        <v>9.2180000000000022E-3</v>
      </c>
      <c r="W210" s="27">
        <v>9.4920000000000039E-3</v>
      </c>
      <c r="X210" s="27">
        <v>9.7660000000000038E-3</v>
      </c>
      <c r="Y210" s="27">
        <v>1.0040000000000004E-2</v>
      </c>
      <c r="Z210" s="27">
        <v>1.0314000000000005E-2</v>
      </c>
      <c r="AA210" s="27">
        <v>1.0588000000000007E-2</v>
      </c>
      <c r="AB210" s="27">
        <v>1.0862000000000007E-2</v>
      </c>
      <c r="AC210" s="27">
        <v>1.1136000000000007E-2</v>
      </c>
      <c r="AD210" s="27">
        <v>1.1410000000000009E-2</v>
      </c>
      <c r="AE210" s="27">
        <v>1.168400000000001E-2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0.181249454307159</v>
      </c>
      <c r="D212" s="27">
        <v>0.18261153226327911</v>
      </c>
      <c r="E212" s="27">
        <v>0.18397361021939926</v>
      </c>
      <c r="F212" s="27">
        <v>0.1853356881755194</v>
      </c>
      <c r="G212" s="27">
        <v>0.18669776613163952</v>
      </c>
      <c r="H212" s="27">
        <v>0.18805984408775969</v>
      </c>
      <c r="I212" s="27">
        <v>0.18942192204387986</v>
      </c>
      <c r="J212" s="27">
        <v>0.19078399999999998</v>
      </c>
      <c r="K212" s="27">
        <v>0.1935336</v>
      </c>
      <c r="L212" s="27">
        <v>0.19628319999999999</v>
      </c>
      <c r="M212" s="27">
        <v>0.19903280000000001</v>
      </c>
      <c r="N212" s="27">
        <v>0.2017824</v>
      </c>
      <c r="O212" s="27">
        <v>0.20453200000000002</v>
      </c>
      <c r="P212" s="27">
        <v>0.20728160000000004</v>
      </c>
      <c r="Q212" s="27">
        <v>0.2100312</v>
      </c>
      <c r="R212" s="27">
        <v>0.21278080000000002</v>
      </c>
      <c r="S212" s="27">
        <v>0.21553040000000001</v>
      </c>
      <c r="T212" s="27">
        <v>0.21828</v>
      </c>
      <c r="U212" s="27">
        <v>0.22102959999999996</v>
      </c>
      <c r="V212" s="27">
        <v>0.22377919999999996</v>
      </c>
      <c r="W212" s="27">
        <v>0.22652879999999992</v>
      </c>
      <c r="X212" s="27">
        <v>0.22927839999999991</v>
      </c>
      <c r="Y212" s="27">
        <v>0.23202799999999987</v>
      </c>
      <c r="Z212" s="27">
        <v>0.23477759999999984</v>
      </c>
      <c r="AA212" s="27">
        <v>0.23752719999999983</v>
      </c>
      <c r="AB212" s="27">
        <v>0.24027679999999979</v>
      </c>
      <c r="AC212" s="27">
        <v>0.24302639999999978</v>
      </c>
      <c r="AD212" s="27">
        <v>0.24577599999999974</v>
      </c>
      <c r="AE212" s="27">
        <v>0.24852559999999974</v>
      </c>
    </row>
    <row r="213" spans="1:31" x14ac:dyDescent="0.2">
      <c r="A213" s="80" t="s">
        <v>434</v>
      </c>
      <c r="B213" s="4" t="s">
        <v>184</v>
      </c>
      <c r="C213" s="21">
        <f t="shared" ref="C213" si="83">+C214+C215</f>
        <v>0</v>
      </c>
      <c r="D213" s="21">
        <f t="shared" ref="D213:AE213" si="84">+D214+D215</f>
        <v>0</v>
      </c>
      <c r="E213" s="21">
        <f t="shared" si="84"/>
        <v>0</v>
      </c>
      <c r="F213" s="21">
        <f t="shared" si="84"/>
        <v>0</v>
      </c>
      <c r="G213" s="21">
        <f t="shared" si="84"/>
        <v>0</v>
      </c>
      <c r="H213" s="21">
        <f t="shared" si="84"/>
        <v>0</v>
      </c>
      <c r="I213" s="21">
        <f t="shared" si="84"/>
        <v>0</v>
      </c>
      <c r="J213" s="21">
        <f t="shared" si="84"/>
        <v>0</v>
      </c>
      <c r="K213" s="21">
        <f t="shared" si="84"/>
        <v>1.1200000000000001E-4</v>
      </c>
      <c r="L213" s="21">
        <f t="shared" si="84"/>
        <v>2.24E-4</v>
      </c>
      <c r="M213" s="21">
        <f t="shared" si="84"/>
        <v>3.3599999999999993E-4</v>
      </c>
      <c r="N213" s="21">
        <f t="shared" si="84"/>
        <v>4.4799999999999999E-4</v>
      </c>
      <c r="O213" s="21">
        <f t="shared" si="84"/>
        <v>5.5999999999999995E-4</v>
      </c>
      <c r="P213" s="21">
        <f t="shared" si="84"/>
        <v>6.7199999999999996E-4</v>
      </c>
      <c r="Q213" s="21">
        <f t="shared" si="84"/>
        <v>7.8399999999999997E-4</v>
      </c>
      <c r="R213" s="21">
        <f t="shared" si="84"/>
        <v>8.9600000000000009E-4</v>
      </c>
      <c r="S213" s="21">
        <f t="shared" si="84"/>
        <v>1.008E-3</v>
      </c>
      <c r="T213" s="21">
        <f t="shared" si="84"/>
        <v>1.1199999999999999E-3</v>
      </c>
      <c r="U213" s="21">
        <f t="shared" si="84"/>
        <v>9.7999999999999997E-4</v>
      </c>
      <c r="V213" s="21">
        <f t="shared" si="84"/>
        <v>8.3999999999999993E-4</v>
      </c>
      <c r="W213" s="21">
        <f t="shared" si="84"/>
        <v>6.9999999999999999E-4</v>
      </c>
      <c r="X213" s="21">
        <f t="shared" si="84"/>
        <v>5.5999999999999995E-4</v>
      </c>
      <c r="Y213" s="21">
        <f t="shared" si="84"/>
        <v>4.1999999999999996E-4</v>
      </c>
      <c r="Z213" s="21">
        <f t="shared" si="84"/>
        <v>2.7999999999999998E-4</v>
      </c>
      <c r="AA213" s="21">
        <f t="shared" si="84"/>
        <v>1.3999999999999999E-4</v>
      </c>
      <c r="AB213" s="21">
        <f t="shared" si="84"/>
        <v>0</v>
      </c>
      <c r="AC213" s="21">
        <f t="shared" si="84"/>
        <v>0</v>
      </c>
      <c r="AD213" s="21">
        <f t="shared" si="84"/>
        <v>0</v>
      </c>
      <c r="AE213" s="21">
        <f t="shared" si="84"/>
        <v>0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1.1200000000000001E-4</v>
      </c>
      <c r="L214" s="27">
        <v>2.24E-4</v>
      </c>
      <c r="M214" s="27">
        <v>3.3599999999999993E-4</v>
      </c>
      <c r="N214" s="27">
        <v>4.4799999999999999E-4</v>
      </c>
      <c r="O214" s="27">
        <v>5.5999999999999995E-4</v>
      </c>
      <c r="P214" s="27">
        <v>6.7199999999999996E-4</v>
      </c>
      <c r="Q214" s="27">
        <v>7.8399999999999997E-4</v>
      </c>
      <c r="R214" s="27">
        <v>8.9600000000000009E-4</v>
      </c>
      <c r="S214" s="27">
        <v>1.008E-3</v>
      </c>
      <c r="T214" s="27">
        <v>1.1199999999999999E-3</v>
      </c>
      <c r="U214" s="27">
        <v>9.7999999999999997E-4</v>
      </c>
      <c r="V214" s="27">
        <v>8.3999999999999993E-4</v>
      </c>
      <c r="W214" s="27">
        <v>6.9999999999999999E-4</v>
      </c>
      <c r="X214" s="27">
        <v>5.5999999999999995E-4</v>
      </c>
      <c r="Y214" s="27">
        <v>4.1999999999999996E-4</v>
      </c>
      <c r="Z214" s="27">
        <v>2.7999999999999998E-4</v>
      </c>
      <c r="AA214" s="27">
        <v>1.3999999999999999E-4</v>
      </c>
      <c r="AB214" s="27">
        <v>0</v>
      </c>
      <c r="AC214" s="27">
        <v>0</v>
      </c>
      <c r="AD214" s="27">
        <v>0</v>
      </c>
      <c r="AE214" s="27">
        <v>0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5">+C217+C225+C226+C230+C240</f>
        <v>6.8126572165972676E-2</v>
      </c>
      <c r="D216" s="21">
        <f t="shared" ref="D216:AE216" si="86">+D217+D225+D226+D230+D240</f>
        <v>6.9166184408349971E-2</v>
      </c>
      <c r="E216" s="21">
        <f t="shared" si="86"/>
        <v>7.0045742736284833E-2</v>
      </c>
      <c r="F216" s="21">
        <f t="shared" si="86"/>
        <v>7.0965001203736028E-2</v>
      </c>
      <c r="G216" s="21">
        <f t="shared" si="86"/>
        <v>7.2386609736984714E-2</v>
      </c>
      <c r="H216" s="21">
        <f t="shared" si="86"/>
        <v>7.2936608253796248E-2</v>
      </c>
      <c r="I216" s="21">
        <f t="shared" si="86"/>
        <v>7.4132775163139167E-2</v>
      </c>
      <c r="J216" s="21">
        <f t="shared" si="86"/>
        <v>7.6088631625157999E-2</v>
      </c>
      <c r="K216" s="21">
        <f t="shared" si="86"/>
        <v>7.6872522537337548E-2</v>
      </c>
      <c r="L216" s="21">
        <f t="shared" si="86"/>
        <v>7.8278637455930361E-2</v>
      </c>
      <c r="M216" s="21">
        <f t="shared" si="86"/>
        <v>7.7602289474417802E-2</v>
      </c>
      <c r="N216" s="21">
        <f t="shared" si="86"/>
        <v>7.0825364612756903E-2</v>
      </c>
      <c r="O216" s="21">
        <f t="shared" si="86"/>
        <v>7.185241066013201E-2</v>
      </c>
      <c r="P216" s="21">
        <f t="shared" si="86"/>
        <v>7.1173371494008431E-2</v>
      </c>
      <c r="Q216" s="21">
        <f t="shared" si="86"/>
        <v>7.4533619805176421E-2</v>
      </c>
      <c r="R216" s="21">
        <f t="shared" si="86"/>
        <v>7.6240149680978114E-2</v>
      </c>
      <c r="S216" s="21">
        <f t="shared" si="86"/>
        <v>7.7637185131361974E-2</v>
      </c>
      <c r="T216" s="21">
        <f t="shared" si="86"/>
        <v>7.9005626662980472E-2</v>
      </c>
      <c r="U216" s="21">
        <f t="shared" si="86"/>
        <v>7.8967374149481184E-2</v>
      </c>
      <c r="V216" s="21">
        <f t="shared" si="86"/>
        <v>7.8902114222173067E-2</v>
      </c>
      <c r="W216" s="21">
        <f t="shared" si="86"/>
        <v>7.9486464013886204E-2</v>
      </c>
      <c r="X216" s="21">
        <f t="shared" si="86"/>
        <v>8.0732816709318922E-2</v>
      </c>
      <c r="Y216" s="21">
        <f t="shared" si="86"/>
        <v>8.3452934002263085E-2</v>
      </c>
      <c r="Z216" s="21">
        <f t="shared" si="86"/>
        <v>8.1751605328663088E-2</v>
      </c>
      <c r="AA216" s="21">
        <f t="shared" si="86"/>
        <v>8.0807873296238328E-2</v>
      </c>
      <c r="AB216" s="21">
        <f t="shared" si="86"/>
        <v>8.2230461113846229E-2</v>
      </c>
      <c r="AC216" s="21">
        <f t="shared" si="86"/>
        <v>8.2817249271952692E-2</v>
      </c>
      <c r="AD216" s="21">
        <f t="shared" si="86"/>
        <v>8.2870966168316879E-2</v>
      </c>
      <c r="AE216" s="21">
        <f t="shared" si="86"/>
        <v>8.3933939037842048E-2</v>
      </c>
    </row>
    <row r="217" spans="1:31" x14ac:dyDescent="0.2">
      <c r="A217" s="80" t="s">
        <v>441</v>
      </c>
      <c r="B217" s="4" t="s">
        <v>395</v>
      </c>
      <c r="C217" s="21">
        <f>+C218+C219</f>
        <v>1.0994729530492174E-3</v>
      </c>
      <c r="D217" s="21">
        <f t="shared" ref="D217:AE217" si="87">+D218+D219</f>
        <v>1.11813035659425E-3</v>
      </c>
      <c r="E217" s="21">
        <f t="shared" si="87"/>
        <v>1.1539412948798854E-3</v>
      </c>
      <c r="F217" s="21">
        <f t="shared" si="87"/>
        <v>1.2031018345689513E-3</v>
      </c>
      <c r="G217" s="21">
        <f t="shared" si="87"/>
        <v>1.2469095048349697E-3</v>
      </c>
      <c r="H217" s="21">
        <f t="shared" si="87"/>
        <v>1.258609223845258E-3</v>
      </c>
      <c r="I217" s="21">
        <f t="shared" si="87"/>
        <v>1.2926019463850975E-3</v>
      </c>
      <c r="J217" s="21">
        <f t="shared" si="87"/>
        <v>1.37547493537317E-3</v>
      </c>
      <c r="K217" s="21">
        <f t="shared" si="87"/>
        <v>1.2726777856063574E-3</v>
      </c>
      <c r="L217" s="21">
        <f t="shared" si="87"/>
        <v>1.1674907291674981E-3</v>
      </c>
      <c r="M217" s="21">
        <f t="shared" si="87"/>
        <v>1.0635431917652696E-3</v>
      </c>
      <c r="N217" s="21">
        <f t="shared" si="87"/>
        <v>9.6568968870703003E-4</v>
      </c>
      <c r="O217" s="21">
        <f t="shared" si="87"/>
        <v>8.6205224960454372E-4</v>
      </c>
      <c r="P217" s="21">
        <f t="shared" si="87"/>
        <v>7.5843292924359501E-4</v>
      </c>
      <c r="Q217" s="21">
        <f t="shared" si="87"/>
        <v>6.5855556803138518E-4</v>
      </c>
      <c r="R217" s="21">
        <f t="shared" si="87"/>
        <v>5.5761004545801826E-4</v>
      </c>
      <c r="S217" s="21">
        <f t="shared" si="87"/>
        <v>4.5764629418002033E-4</v>
      </c>
      <c r="T217" s="21">
        <f t="shared" si="87"/>
        <v>3.5663744751930301E-4</v>
      </c>
      <c r="U217" s="21">
        <f t="shared" si="87"/>
        <v>3.4248576690520553E-4</v>
      </c>
      <c r="V217" s="21">
        <f t="shared" si="87"/>
        <v>3.2283451172772989E-4</v>
      </c>
      <c r="W217" s="21">
        <f t="shared" si="87"/>
        <v>3.1027244316761816E-4</v>
      </c>
      <c r="X217" s="21">
        <f t="shared" si="87"/>
        <v>2.9591885958292008E-4</v>
      </c>
      <c r="Y217" s="21">
        <f t="shared" si="87"/>
        <v>3.0856741872806106E-4</v>
      </c>
      <c r="Z217" s="21">
        <f t="shared" si="87"/>
        <v>3.2141128170847476E-4</v>
      </c>
      <c r="AA217" s="21">
        <f t="shared" si="87"/>
        <v>3.0418835868643455E-4</v>
      </c>
      <c r="AB217" s="21">
        <f t="shared" si="87"/>
        <v>2.8495091225632323E-4</v>
      </c>
      <c r="AC217" s="21">
        <f t="shared" si="87"/>
        <v>2.828416018650201E-4</v>
      </c>
      <c r="AD217" s="21">
        <f t="shared" si="87"/>
        <v>2.8148515434952339E-4</v>
      </c>
      <c r="AE217" s="21">
        <f t="shared" si="87"/>
        <v>2.8012870683402668E-4</v>
      </c>
    </row>
    <row r="218" spans="1:31" x14ac:dyDescent="0.2">
      <c r="A218" s="80" t="s">
        <v>442</v>
      </c>
      <c r="B218" s="4" t="s">
        <v>397</v>
      </c>
      <c r="C218" s="27">
        <v>1.7582250577294177E-4</v>
      </c>
      <c r="D218" s="27">
        <v>1.7785141617881708E-4</v>
      </c>
      <c r="E218" s="27">
        <v>1.8529595134038975E-4</v>
      </c>
      <c r="F218" s="27">
        <v>1.9338233430481891E-4</v>
      </c>
      <c r="G218" s="27">
        <v>2.0145406322949144E-4</v>
      </c>
      <c r="H218" s="27">
        <v>2.0751001966583826E-4</v>
      </c>
      <c r="I218" s="27">
        <v>2.1199329431515585E-4</v>
      </c>
      <c r="J218" s="27">
        <v>2.2809364596563635E-4</v>
      </c>
      <c r="K218" s="27">
        <v>2.19871147283323E-4</v>
      </c>
      <c r="L218" s="27">
        <v>2.0897011865773511E-4</v>
      </c>
      <c r="M218" s="27">
        <v>1.9902765722843086E-4</v>
      </c>
      <c r="N218" s="27">
        <v>1.9490585712305598E-4</v>
      </c>
      <c r="O218" s="27">
        <v>1.8473423586762983E-4</v>
      </c>
      <c r="P218" s="27">
        <v>1.7432224691141306E-4</v>
      </c>
      <c r="Q218" s="27">
        <v>1.6740104168269781E-4</v>
      </c>
      <c r="R218" s="27">
        <v>1.5916772461410715E-4</v>
      </c>
      <c r="S218" s="27">
        <v>1.5167936874745149E-4</v>
      </c>
      <c r="T218" s="27">
        <v>1.4291616471350167E-4</v>
      </c>
      <c r="U218" s="27">
        <v>1.3941057172085086E-4</v>
      </c>
      <c r="V218" s="27">
        <v>1.3036957342963055E-4</v>
      </c>
      <c r="W218" s="27">
        <v>1.2838264925756784E-4</v>
      </c>
      <c r="X218" s="27">
        <v>1.2456980767156466E-4</v>
      </c>
      <c r="Y218" s="27">
        <v>1.2976143412098769E-4</v>
      </c>
      <c r="Z218" s="27">
        <v>1.3520646643320236E-4</v>
      </c>
      <c r="AA218" s="27">
        <v>1.2927168795803009E-4</v>
      </c>
      <c r="AB218" s="27">
        <v>1.2125190262331728E-4</v>
      </c>
      <c r="AC218" s="27">
        <v>1.2160177295689748E-4</v>
      </c>
      <c r="AD218" s="27">
        <v>1.2244269813433057E-4</v>
      </c>
      <c r="AE218" s="27">
        <v>1.2328362331176366E-4</v>
      </c>
    </row>
    <row r="219" spans="1:31" x14ac:dyDescent="0.2">
      <c r="A219" s="80" t="s">
        <v>443</v>
      </c>
      <c r="B219" s="4" t="s">
        <v>399</v>
      </c>
      <c r="C219" s="21">
        <f t="shared" ref="C219" si="88">+C220+C221+C222+C223+C224</f>
        <v>9.2365044727627573E-4</v>
      </c>
      <c r="D219" s="21">
        <f t="shared" ref="D219:AE219" si="89">+D220+D221+D222+D223+D224</f>
        <v>9.4027894041543293E-4</v>
      </c>
      <c r="E219" s="21">
        <f t="shared" si="89"/>
        <v>9.6864534353949565E-4</v>
      </c>
      <c r="F219" s="21">
        <f t="shared" si="89"/>
        <v>1.0097195002641325E-3</v>
      </c>
      <c r="G219" s="21">
        <f t="shared" si="89"/>
        <v>1.0454554416054781E-3</v>
      </c>
      <c r="H219" s="21">
        <f t="shared" si="89"/>
        <v>1.0510992041794197E-3</v>
      </c>
      <c r="I219" s="21">
        <f t="shared" si="89"/>
        <v>1.0806086520699415E-3</v>
      </c>
      <c r="J219" s="21">
        <f t="shared" si="89"/>
        <v>1.1473812894075336E-3</v>
      </c>
      <c r="K219" s="21">
        <f t="shared" si="89"/>
        <v>1.0528066383230343E-3</v>
      </c>
      <c r="L219" s="21">
        <f t="shared" si="89"/>
        <v>9.58520610509763E-4</v>
      </c>
      <c r="M219" s="21">
        <f t="shared" si="89"/>
        <v>8.6451553453683867E-4</v>
      </c>
      <c r="N219" s="21">
        <f t="shared" si="89"/>
        <v>7.7078383158397403E-4</v>
      </c>
      <c r="O219" s="21">
        <f t="shared" si="89"/>
        <v>6.7731801373691384E-4</v>
      </c>
      <c r="P219" s="21">
        <f t="shared" si="89"/>
        <v>5.8411068233218196E-4</v>
      </c>
      <c r="Q219" s="21">
        <f t="shared" si="89"/>
        <v>4.9115452634868734E-4</v>
      </c>
      <c r="R219" s="21">
        <f t="shared" si="89"/>
        <v>3.9844232084391105E-4</v>
      </c>
      <c r="S219" s="21">
        <f t="shared" si="89"/>
        <v>3.0596692543256887E-4</v>
      </c>
      <c r="T219" s="21">
        <f t="shared" si="89"/>
        <v>2.1372128280580137E-4</v>
      </c>
      <c r="U219" s="21">
        <f t="shared" si="89"/>
        <v>2.0307519518435467E-4</v>
      </c>
      <c r="V219" s="21">
        <f t="shared" si="89"/>
        <v>1.9246493829809934E-4</v>
      </c>
      <c r="W219" s="21">
        <f t="shared" si="89"/>
        <v>1.8188979391005035E-4</v>
      </c>
      <c r="X219" s="21">
        <f t="shared" si="89"/>
        <v>1.7134905191135545E-4</v>
      </c>
      <c r="Y219" s="21">
        <f t="shared" si="89"/>
        <v>1.7880598460707337E-4</v>
      </c>
      <c r="Z219" s="21">
        <f t="shared" si="89"/>
        <v>1.8620481527527238E-4</v>
      </c>
      <c r="AA219" s="21">
        <f t="shared" si="89"/>
        <v>1.7491667072840446E-4</v>
      </c>
      <c r="AB219" s="21">
        <f t="shared" si="89"/>
        <v>1.6369900963300596E-4</v>
      </c>
      <c r="AC219" s="21">
        <f t="shared" si="89"/>
        <v>1.6123982890812262E-4</v>
      </c>
      <c r="AD219" s="21">
        <f t="shared" si="89"/>
        <v>1.5904245621519282E-4</v>
      </c>
      <c r="AE219" s="21">
        <f t="shared" si="89"/>
        <v>1.5684508352226302E-4</v>
      </c>
    </row>
    <row r="220" spans="1:31" x14ac:dyDescent="0.2">
      <c r="A220" s="80" t="s">
        <v>444</v>
      </c>
      <c r="B220" s="4" t="s">
        <v>401</v>
      </c>
      <c r="C220" s="27">
        <v>3.4912185785227184E-4</v>
      </c>
      <c r="D220" s="27">
        <v>3.4822224593202434E-4</v>
      </c>
      <c r="E220" s="27">
        <v>3.6089595496468309E-4</v>
      </c>
      <c r="F220" s="27">
        <v>3.7221932613358137E-4</v>
      </c>
      <c r="G220" s="27">
        <v>3.8260828178150573E-4</v>
      </c>
      <c r="H220" s="27">
        <v>3.8706463550777976E-4</v>
      </c>
      <c r="I220" s="27">
        <v>3.9359371136444345E-4</v>
      </c>
      <c r="J220" s="27">
        <v>4.2578658895277559E-4</v>
      </c>
      <c r="K220" s="27">
        <v>3.8762025632589712E-4</v>
      </c>
      <c r="L220" s="27">
        <v>3.5010357811960914E-4</v>
      </c>
      <c r="M220" s="27">
        <v>3.1322940345533277E-4</v>
      </c>
      <c r="N220" s="27">
        <v>2.7699066209600027E-4</v>
      </c>
      <c r="O220" s="27">
        <v>2.4138036322704306E-4</v>
      </c>
      <c r="P220" s="27">
        <v>2.0639159425904654E-4</v>
      </c>
      <c r="Q220" s="27">
        <v>1.7201751965162E-4</v>
      </c>
      <c r="R220" s="27">
        <v>1.3825137975804057E-4</v>
      </c>
      <c r="S220" s="27">
        <v>1.0508648969023545E-4</v>
      </c>
      <c r="T220" s="27">
        <v>7.2516238203688716E-5</v>
      </c>
      <c r="U220" s="27">
        <v>6.8676774041550898E-5</v>
      </c>
      <c r="V220" s="27">
        <v>6.4900646722374105E-5</v>
      </c>
      <c r="W220" s="27">
        <v>6.1187172170276973E-5</v>
      </c>
      <c r="X220" s="27">
        <v>5.7535673763024706E-5</v>
      </c>
      <c r="Y220" s="27">
        <v>6.1260684412241636E-5</v>
      </c>
      <c r="Z220" s="27">
        <v>6.4910584269687631E-5</v>
      </c>
      <c r="AA220" s="27">
        <v>5.9830435888585312E-5</v>
      </c>
      <c r="AB220" s="27">
        <v>5.4838113337865561E-5</v>
      </c>
      <c r="AC220" s="27">
        <v>5.4704522638064815E-5</v>
      </c>
      <c r="AD220" s="27">
        <v>5.508282641840618E-5</v>
      </c>
      <c r="AE220" s="27">
        <v>5.5461130198747552E-5</v>
      </c>
    </row>
    <row r="221" spans="1:31" x14ac:dyDescent="0.2">
      <c r="A221" s="80" t="s">
        <v>445</v>
      </c>
      <c r="B221" s="4" t="s">
        <v>403</v>
      </c>
      <c r="C221" s="27">
        <v>5.2010164670528859E-5</v>
      </c>
      <c r="D221" s="27">
        <v>5.4944969654681209E-5</v>
      </c>
      <c r="E221" s="27">
        <v>5.5200411762474046E-5</v>
      </c>
      <c r="F221" s="27">
        <v>5.745288959802131E-5</v>
      </c>
      <c r="G221" s="27">
        <v>6.1346332662211449E-5</v>
      </c>
      <c r="H221" s="27">
        <v>6.3203268322459708E-5</v>
      </c>
      <c r="I221" s="27">
        <v>6.3402015113337692E-5</v>
      </c>
      <c r="J221" s="27">
        <v>6.604495467017735E-5</v>
      </c>
      <c r="K221" s="27">
        <v>6.2479710151994795E-5</v>
      </c>
      <c r="L221" s="27">
        <v>5.8849746352740622E-5</v>
      </c>
      <c r="M221" s="27">
        <v>5.5154898768107743E-5</v>
      </c>
      <c r="N221" s="27">
        <v>5.1395006391450207E-5</v>
      </c>
      <c r="O221" s="27">
        <v>4.7569911573011809E-5</v>
      </c>
      <c r="P221" s="27">
        <v>4.3679459887240207E-5</v>
      </c>
      <c r="Q221" s="27">
        <v>3.9723500007592268E-5</v>
      </c>
      <c r="R221" s="27">
        <v>3.57018835882887E-5</v>
      </c>
      <c r="S221" s="27">
        <v>3.1614465152524001E-5</v>
      </c>
      <c r="T221" s="27">
        <v>2.746110198667964E-5</v>
      </c>
      <c r="U221" s="27">
        <v>2.655480764988894E-5</v>
      </c>
      <c r="V221" s="27">
        <v>2.5632059309164277E-5</v>
      </c>
      <c r="W221" s="27">
        <v>2.4692820242195597E-5</v>
      </c>
      <c r="X221" s="27">
        <v>2.3737054403888112E-5</v>
      </c>
      <c r="Y221" s="27">
        <v>2.4677753905669827E-5</v>
      </c>
      <c r="Z221" s="27">
        <v>2.5629897206657816E-5</v>
      </c>
      <c r="AA221" s="27">
        <v>2.5284639672322104E-5</v>
      </c>
      <c r="AB221" s="27">
        <v>2.4931907558633997E-5</v>
      </c>
      <c r="AC221" s="27">
        <v>2.509508206026817E-5</v>
      </c>
      <c r="AD221" s="27">
        <v>2.507881026197702E-5</v>
      </c>
      <c r="AE221" s="27">
        <v>2.5062538463685873E-5</v>
      </c>
    </row>
    <row r="222" spans="1:31" x14ac:dyDescent="0.2">
      <c r="A222" s="80" t="s">
        <v>446</v>
      </c>
      <c r="B222" s="4" t="s">
        <v>405</v>
      </c>
      <c r="C222" s="27">
        <v>1.2624577476610677E-4</v>
      </c>
      <c r="D222" s="27">
        <v>1.2821928556857405E-4</v>
      </c>
      <c r="E222" s="27">
        <v>1.3440994652527769E-4</v>
      </c>
      <c r="F222" s="27">
        <v>1.3734698368466849E-4</v>
      </c>
      <c r="G222" s="27">
        <v>1.4253499362748215E-4</v>
      </c>
      <c r="H222" s="27">
        <v>1.3888223546113659E-4</v>
      </c>
      <c r="I222" s="27">
        <v>1.5049157089866034E-4</v>
      </c>
      <c r="J222" s="27">
        <v>1.7566563820833214E-4</v>
      </c>
      <c r="K222" s="27">
        <v>1.6047577440158993E-4</v>
      </c>
      <c r="L222" s="27">
        <v>1.4524603111422467E-4</v>
      </c>
      <c r="M222" s="27">
        <v>1.2997638059812278E-4</v>
      </c>
      <c r="N222" s="27">
        <v>1.1466679528995581E-4</v>
      </c>
      <c r="O222" s="27">
        <v>9.9317247809511231E-5</v>
      </c>
      <c r="P222" s="27">
        <v>8.3927710958045377E-5</v>
      </c>
      <c r="Q222" s="27">
        <v>6.8498157716663318E-5</v>
      </c>
      <c r="R222" s="27">
        <v>5.3028561244720601E-5</v>
      </c>
      <c r="S222" s="27">
        <v>3.7518894878249894E-5</v>
      </c>
      <c r="T222" s="27">
        <v>2.1969132128409348E-5</v>
      </c>
      <c r="U222" s="27">
        <v>2.0102360231325345E-5</v>
      </c>
      <c r="V222" s="27">
        <v>1.823072758264308E-5</v>
      </c>
      <c r="W222" s="27">
        <v>1.6354230978397334E-5</v>
      </c>
      <c r="X222" s="27">
        <v>1.447286723550604E-5</v>
      </c>
      <c r="Y222" s="27">
        <v>1.5930065785009593E-5</v>
      </c>
      <c r="Z222" s="27">
        <v>1.7390958902407494E-5</v>
      </c>
      <c r="AA222" s="27">
        <v>1.6474655993867098E-5</v>
      </c>
      <c r="AB222" s="27">
        <v>1.55559613364647E-5</v>
      </c>
      <c r="AC222" s="27">
        <v>1.4748124316823212E-5</v>
      </c>
      <c r="AD222" s="27">
        <v>1.3920406534403513E-5</v>
      </c>
      <c r="AE222" s="27">
        <v>1.3092688751983816E-5</v>
      </c>
    </row>
    <row r="223" spans="1:31" x14ac:dyDescent="0.2">
      <c r="A223" s="80" t="s">
        <v>447</v>
      </c>
      <c r="B223" s="4" t="s">
        <v>407</v>
      </c>
      <c r="C223" s="27">
        <v>1.0788770809162276E-4</v>
      </c>
      <c r="D223" s="27">
        <v>1.0961766497244814E-4</v>
      </c>
      <c r="E223" s="27">
        <v>1.168715761486451E-4</v>
      </c>
      <c r="F223" s="27">
        <v>1.1948958206209773E-4</v>
      </c>
      <c r="G223" s="27">
        <v>1.1875532380503732E-4</v>
      </c>
      <c r="H223" s="27">
        <v>1.2154405486498331E-4</v>
      </c>
      <c r="I223" s="27">
        <v>1.1886113369113036E-4</v>
      </c>
      <c r="J223" s="27">
        <v>1.2047269662420643E-4</v>
      </c>
      <c r="K223" s="27">
        <v>1.093992033570203E-4</v>
      </c>
      <c r="L223" s="27">
        <v>9.8110256888164082E-5</v>
      </c>
      <c r="M223" s="27">
        <v>8.6605490039031328E-5</v>
      </c>
      <c r="N223" s="27">
        <v>7.4884544080381615E-5</v>
      </c>
      <c r="O223" s="27">
        <v>6.2947068388085538E-5</v>
      </c>
      <c r="P223" s="27">
        <v>5.0792720118416887E-5</v>
      </c>
      <c r="Q223" s="27">
        <v>3.8421163901481963E-5</v>
      </c>
      <c r="R223" s="27">
        <v>2.5832071551494296E-5</v>
      </c>
      <c r="S223" s="27">
        <v>1.3025121792718051E-5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2.8838494189574546E-4</v>
      </c>
      <c r="D224" s="27">
        <v>2.9927477428770517E-4</v>
      </c>
      <c r="E224" s="27">
        <v>3.0126745413841576E-4</v>
      </c>
      <c r="F224" s="27">
        <v>3.2321071878576359E-4</v>
      </c>
      <c r="G224" s="27">
        <v>3.4021050972924159E-4</v>
      </c>
      <c r="H224" s="27">
        <v>3.4040501002306024E-4</v>
      </c>
      <c r="I224" s="27">
        <v>3.5426022100236963E-4</v>
      </c>
      <c r="J224" s="27">
        <v>3.5941141095204211E-4</v>
      </c>
      <c r="K224" s="27">
        <v>3.3283169408653219E-4</v>
      </c>
      <c r="L224" s="27">
        <v>3.0621099803502459E-4</v>
      </c>
      <c r="M224" s="27">
        <v>2.7954936167624411E-4</v>
      </c>
      <c r="N224" s="27">
        <v>2.5284682372618604E-4</v>
      </c>
      <c r="O224" s="27">
        <v>2.2610342273926223E-4</v>
      </c>
      <c r="P224" s="27">
        <v>1.9931919710943294E-4</v>
      </c>
      <c r="Q224" s="27">
        <v>1.7249418507132979E-4</v>
      </c>
      <c r="R224" s="27">
        <v>1.4562842470136692E-4</v>
      </c>
      <c r="S224" s="27">
        <v>1.1872195391884148E-4</v>
      </c>
      <c r="T224" s="27">
        <v>9.1774810487023665E-5</v>
      </c>
      <c r="U224" s="27">
        <v>8.7741253261589474E-5</v>
      </c>
      <c r="V224" s="27">
        <v>8.3701504683917884E-5</v>
      </c>
      <c r="W224" s="27">
        <v>7.9655570519180437E-5</v>
      </c>
      <c r="X224" s="27">
        <v>7.5603456508936584E-5</v>
      </c>
      <c r="Y224" s="27">
        <v>7.6937480504152308E-5</v>
      </c>
      <c r="Z224" s="27">
        <v>7.8273374896519442E-5</v>
      </c>
      <c r="AA224" s="27">
        <v>7.3326939173629947E-5</v>
      </c>
      <c r="AB224" s="27">
        <v>6.8373027400041699E-5</v>
      </c>
      <c r="AC224" s="27">
        <v>6.6692099892966408E-5</v>
      </c>
      <c r="AD224" s="27">
        <v>6.4960413000406093E-5</v>
      </c>
      <c r="AE224" s="27">
        <v>6.3228726107845764E-5</v>
      </c>
    </row>
    <row r="225" spans="1:31" x14ac:dyDescent="0.2">
      <c r="A225" s="80" t="s">
        <v>449</v>
      </c>
      <c r="B225" s="4" t="s">
        <v>411</v>
      </c>
      <c r="C225" s="27">
        <v>3.3221301789077844E-3</v>
      </c>
      <c r="D225" s="27">
        <v>3.2444073915114009E-3</v>
      </c>
      <c r="E225" s="27">
        <v>3.2030272037772141E-3</v>
      </c>
      <c r="F225" s="27">
        <v>3.2170950836540703E-3</v>
      </c>
      <c r="G225" s="27">
        <v>3.2006142821278984E-3</v>
      </c>
      <c r="H225" s="27">
        <v>3.1252033878288368E-3</v>
      </c>
      <c r="I225" s="27">
        <v>2.6534990026436086E-3</v>
      </c>
      <c r="J225" s="27">
        <v>2.5675499999999996E-3</v>
      </c>
      <c r="K225" s="27">
        <v>2.4999449999999995E-3</v>
      </c>
      <c r="L225" s="27">
        <v>2.4323399999999994E-3</v>
      </c>
      <c r="M225" s="27">
        <v>2.3647349999999998E-3</v>
      </c>
      <c r="N225" s="27">
        <v>2.2971299999999997E-3</v>
      </c>
      <c r="O225" s="27">
        <v>2.229525E-3</v>
      </c>
      <c r="P225" s="27">
        <v>2.1619199999999995E-3</v>
      </c>
      <c r="Q225" s="27">
        <v>2.0943149999999994E-3</v>
      </c>
      <c r="R225" s="27">
        <v>2.0267099999999997E-3</v>
      </c>
      <c r="S225" s="27">
        <v>1.959105E-3</v>
      </c>
      <c r="T225" s="27">
        <v>1.8915E-3</v>
      </c>
      <c r="U225" s="27">
        <v>1.8127539640817789E-3</v>
      </c>
      <c r="V225" s="27">
        <v>1.734007928163558E-3</v>
      </c>
      <c r="W225" s="27">
        <v>1.6552618922453372E-3</v>
      </c>
      <c r="X225" s="27">
        <v>1.6207870168800697E-3</v>
      </c>
      <c r="Y225" s="27">
        <v>1.5863121415148024E-3</v>
      </c>
      <c r="Z225" s="27">
        <v>1.5518372661495346E-3</v>
      </c>
      <c r="AA225" s="27">
        <v>1.4536680571618024E-3</v>
      </c>
      <c r="AB225" s="27">
        <v>1.3554988481740699E-3</v>
      </c>
      <c r="AC225" s="27">
        <v>1.2993189959842361E-3</v>
      </c>
      <c r="AD225" s="27">
        <v>1.2431391437944023E-3</v>
      </c>
      <c r="AE225" s="27">
        <v>1.1869592916045686E-3</v>
      </c>
    </row>
    <row r="226" spans="1:31" x14ac:dyDescent="0.2">
      <c r="A226" s="80" t="s">
        <v>450</v>
      </c>
      <c r="B226" s="4" t="s">
        <v>413</v>
      </c>
      <c r="C226" s="21">
        <f t="shared" ref="C226" si="90">+C227+C228+C229</f>
        <v>1.7743634608428843E-2</v>
      </c>
      <c r="D226" s="21">
        <f t="shared" ref="D226:AE226" si="91">+D227+D228+D229</f>
        <v>1.8489606517701443E-2</v>
      </c>
      <c r="E226" s="21">
        <f t="shared" si="91"/>
        <v>1.9022186844012544E-2</v>
      </c>
      <c r="F226" s="21">
        <f t="shared" si="91"/>
        <v>1.9524114778991759E-2</v>
      </c>
      <c r="G226" s="21">
        <f t="shared" si="91"/>
        <v>2.056294967307842E-2</v>
      </c>
      <c r="H226" s="21">
        <f t="shared" si="91"/>
        <v>2.0825436997247315E-2</v>
      </c>
      <c r="I226" s="21">
        <f t="shared" si="91"/>
        <v>2.2103768978850746E-2</v>
      </c>
      <c r="J226" s="21">
        <f t="shared" si="91"/>
        <v>2.3698446689784828E-2</v>
      </c>
      <c r="K226" s="21">
        <f t="shared" si="91"/>
        <v>2.39755697517312E-2</v>
      </c>
      <c r="L226" s="21">
        <f t="shared" si="91"/>
        <v>2.4877306726762874E-2</v>
      </c>
      <c r="M226" s="21">
        <f t="shared" si="91"/>
        <v>2.3695341282652535E-2</v>
      </c>
      <c r="N226" s="21">
        <f t="shared" si="91"/>
        <v>1.6406704924049862E-2</v>
      </c>
      <c r="O226" s="21">
        <f t="shared" si="91"/>
        <v>1.6927823410527454E-2</v>
      </c>
      <c r="P226" s="21">
        <f t="shared" si="91"/>
        <v>1.5742838564764841E-2</v>
      </c>
      <c r="Q226" s="21">
        <f t="shared" si="91"/>
        <v>1.859339923714504E-2</v>
      </c>
      <c r="R226" s="21">
        <f t="shared" si="91"/>
        <v>1.9791309635520095E-2</v>
      </c>
      <c r="S226" s="21">
        <f t="shared" si="91"/>
        <v>2.0678743837181955E-2</v>
      </c>
      <c r="T226" s="21">
        <f t="shared" si="91"/>
        <v>2.1538629215461159E-2</v>
      </c>
      <c r="U226" s="21">
        <f t="shared" si="91"/>
        <v>2.0947703294397789E-2</v>
      </c>
      <c r="V226" s="21">
        <f t="shared" si="91"/>
        <v>2.033526953408895E-2</v>
      </c>
      <c r="W226" s="21">
        <f t="shared" si="91"/>
        <v>2.0365356306184006E-2</v>
      </c>
      <c r="X226" s="21">
        <f t="shared" si="91"/>
        <v>2.1053718364580233E-2</v>
      </c>
      <c r="Y226" s="21">
        <f t="shared" si="91"/>
        <v>2.3192803150349453E-2</v>
      </c>
      <c r="Z226" s="21">
        <f t="shared" si="91"/>
        <v>2.0857037416675377E-2</v>
      </c>
      <c r="AA226" s="21">
        <f t="shared" si="91"/>
        <v>1.9410781380957927E-2</v>
      </c>
      <c r="AB226" s="21">
        <f t="shared" si="91"/>
        <v>2.021743657840424E-2</v>
      </c>
      <c r="AC226" s="21">
        <f t="shared" si="91"/>
        <v>2.008302890293364E-2</v>
      </c>
      <c r="AD226" s="21">
        <f t="shared" si="91"/>
        <v>1.9414797102844956E-2</v>
      </c>
      <c r="AE226" s="21">
        <f t="shared" si="91"/>
        <v>1.9755821275917261E-2</v>
      </c>
    </row>
    <row r="227" spans="1:31" x14ac:dyDescent="0.2">
      <c r="A227" s="80" t="s">
        <v>451</v>
      </c>
      <c r="B227" s="4" t="s">
        <v>415</v>
      </c>
      <c r="C227" s="27">
        <v>4.186327099152282E-3</v>
      </c>
      <c r="D227" s="27">
        <v>4.3623272528925299E-3</v>
      </c>
      <c r="E227" s="27">
        <v>4.4879810719501206E-3</v>
      </c>
      <c r="F227" s="27">
        <v>4.6064029490004328E-3</v>
      </c>
      <c r="G227" s="27">
        <v>4.851499444990838E-3</v>
      </c>
      <c r="H227" s="27">
        <v>4.9134291354179741E-3</v>
      </c>
      <c r="I227" s="27">
        <v>5.215031142808124E-3</v>
      </c>
      <c r="J227" s="27">
        <v>5.5912698708377364E-3</v>
      </c>
      <c r="K227" s="27">
        <v>5.6566526297610427E-3</v>
      </c>
      <c r="L227" s="27">
        <v>5.8694030621380417E-3</v>
      </c>
      <c r="M227" s="27">
        <v>5.5905371996393758E-3</v>
      </c>
      <c r="N227" s="27">
        <v>3.8708998999966962E-3</v>
      </c>
      <c r="O227" s="27">
        <v>3.9938494810692251E-3</v>
      </c>
      <c r="P227" s="27">
        <v>3.7142712389911176E-3</v>
      </c>
      <c r="Q227" s="27">
        <v>4.386815486768527E-3</v>
      </c>
      <c r="R227" s="27">
        <v>4.6694433064764229E-3</v>
      </c>
      <c r="S227" s="27">
        <v>4.8788192279895278E-3</v>
      </c>
      <c r="T227" s="27">
        <v>5.0816954447678551E-3</v>
      </c>
      <c r="U227" s="27">
        <v>4.9422759148050385E-3</v>
      </c>
      <c r="V227" s="27">
        <v>4.7977819537989479E-3</v>
      </c>
      <c r="W227" s="27">
        <v>4.8048804469840896E-3</v>
      </c>
      <c r="X227" s="27">
        <v>4.9672884768317861E-3</v>
      </c>
      <c r="Y227" s="27">
        <v>5.471971356279505E-3</v>
      </c>
      <c r="Z227" s="27">
        <v>4.9208847495080792E-3</v>
      </c>
      <c r="AA227" s="27">
        <v>4.5796637444406943E-3</v>
      </c>
      <c r="AB227" s="27">
        <v>4.7699811505000703E-3</v>
      </c>
      <c r="AC227" s="27">
        <v>4.7382698068788847E-3</v>
      </c>
      <c r="AD227" s="27">
        <v>4.5806111898615068E-3</v>
      </c>
      <c r="AE227" s="27">
        <v>4.6610703950189679E-3</v>
      </c>
    </row>
    <row r="228" spans="1:31" x14ac:dyDescent="0.2">
      <c r="A228" s="80" t="s">
        <v>452</v>
      </c>
      <c r="B228" s="4" t="s">
        <v>417</v>
      </c>
      <c r="C228" s="27">
        <v>1.1234622188748478E-4</v>
      </c>
      <c r="D228" s="27">
        <v>1.1706944390430646E-4</v>
      </c>
      <c r="E228" s="27">
        <v>1.2044154825795636E-4</v>
      </c>
      <c r="F228" s="27">
        <v>1.2361957285095124E-4</v>
      </c>
      <c r="G228" s="27">
        <v>1.3019709645821042E-4</v>
      </c>
      <c r="H228" s="27">
        <v>1.3185907044575647E-4</v>
      </c>
      <c r="I228" s="27">
        <v>1.3995300224836838E-4</v>
      </c>
      <c r="J228" s="27">
        <v>1.5004991981375386E-4</v>
      </c>
      <c r="K228" s="27">
        <v>1.5180456195414013E-4</v>
      </c>
      <c r="L228" s="27">
        <v>1.5751403154798166E-4</v>
      </c>
      <c r="M228" s="27">
        <v>1.5003025750857035E-4</v>
      </c>
      <c r="N228" s="27">
        <v>1.0388127080593714E-4</v>
      </c>
      <c r="O228" s="27">
        <v>1.0718080297076602E-4</v>
      </c>
      <c r="P228" s="27">
        <v>9.9677911181497944E-5</v>
      </c>
      <c r="Q228" s="27">
        <v>1.1772662154272427E-4</v>
      </c>
      <c r="R228" s="27">
        <v>1.2531135321620218E-4</v>
      </c>
      <c r="S228" s="27">
        <v>1.3093026286637528E-4</v>
      </c>
      <c r="T228" s="27">
        <v>1.3637474341604062E-4</v>
      </c>
      <c r="U228" s="27">
        <v>1.326332160394954E-4</v>
      </c>
      <c r="V228" s="27">
        <v>1.2875550887039267E-4</v>
      </c>
      <c r="W228" s="27">
        <v>1.2894600733636446E-4</v>
      </c>
      <c r="X228" s="27">
        <v>1.3330446479213121E-4</v>
      </c>
      <c r="Y228" s="27">
        <v>1.4684836936870613E-4</v>
      </c>
      <c r="Z228" s="27">
        <v>1.3205915277449858E-4</v>
      </c>
      <c r="AA228" s="27">
        <v>1.2290198711591117E-4</v>
      </c>
      <c r="AB228" s="27">
        <v>1.2800943357763818E-4</v>
      </c>
      <c r="AC228" s="27">
        <v>1.2715841320526034E-4</v>
      </c>
      <c r="AD228" s="27">
        <v>1.2292741320206065E-4</v>
      </c>
      <c r="AE228" s="27">
        <v>1.2508665386850098E-4</v>
      </c>
    </row>
    <row r="229" spans="1:31" x14ac:dyDescent="0.2">
      <c r="A229" s="80" t="s">
        <v>453</v>
      </c>
      <c r="B229" s="4" t="s">
        <v>419</v>
      </c>
      <c r="C229" s="27">
        <v>1.3444961287389074E-2</v>
      </c>
      <c r="D229" s="27">
        <v>1.4010209820904607E-2</v>
      </c>
      <c r="E229" s="27">
        <v>1.4413764223804465E-2</v>
      </c>
      <c r="F229" s="27">
        <v>1.4794092257140375E-2</v>
      </c>
      <c r="G229" s="27">
        <v>1.5581253131629372E-2</v>
      </c>
      <c r="H229" s="27">
        <v>1.5780148791383584E-2</v>
      </c>
      <c r="I229" s="27">
        <v>1.6748784833794255E-2</v>
      </c>
      <c r="J229" s="27">
        <v>1.7957126899133338E-2</v>
      </c>
      <c r="K229" s="27">
        <v>1.8167112560016015E-2</v>
      </c>
      <c r="L229" s="27">
        <v>1.885038963307685E-2</v>
      </c>
      <c r="M229" s="27">
        <v>1.7954773825504589E-2</v>
      </c>
      <c r="N229" s="27">
        <v>1.2431923753247228E-2</v>
      </c>
      <c r="O229" s="27">
        <v>1.2826793126487464E-2</v>
      </c>
      <c r="P229" s="27">
        <v>1.1928889414592225E-2</v>
      </c>
      <c r="Q229" s="27">
        <v>1.4088857128833787E-2</v>
      </c>
      <c r="R229" s="27">
        <v>1.499655497582747E-2</v>
      </c>
      <c r="S229" s="27">
        <v>1.5668994346326053E-2</v>
      </c>
      <c r="T229" s="27">
        <v>1.6320559027277266E-2</v>
      </c>
      <c r="U229" s="27">
        <v>1.5872794163553257E-2</v>
      </c>
      <c r="V229" s="27">
        <v>1.5408732071419608E-2</v>
      </c>
      <c r="W229" s="27">
        <v>1.5431529851863553E-2</v>
      </c>
      <c r="X229" s="27">
        <v>1.5953125422956314E-2</v>
      </c>
      <c r="Y229" s="27">
        <v>1.7573983424701241E-2</v>
      </c>
      <c r="Z229" s="27">
        <v>1.5804093514392801E-2</v>
      </c>
      <c r="AA229" s="27">
        <v>1.4708215649401321E-2</v>
      </c>
      <c r="AB229" s="27">
        <v>1.5319445994326532E-2</v>
      </c>
      <c r="AC229" s="27">
        <v>1.5217600682849493E-2</v>
      </c>
      <c r="AD229" s="27">
        <v>1.4711258499781388E-2</v>
      </c>
      <c r="AE229" s="27">
        <v>1.4969664227029793E-2</v>
      </c>
    </row>
    <row r="230" spans="1:31" x14ac:dyDescent="0.2">
      <c r="A230" s="80" t="s">
        <v>454</v>
      </c>
      <c r="B230" s="4" t="s">
        <v>421</v>
      </c>
      <c r="C230" s="21">
        <f t="shared" ref="C230" si="92">+C231+C232+C233+C234+C235+C236+C237</f>
        <v>4.5961334425586822E-2</v>
      </c>
      <c r="D230" s="21">
        <f t="shared" ref="D230:AE230" si="93">+D231+D232+D233+D234+D235+D236+D237</f>
        <v>4.6314040142542881E-2</v>
      </c>
      <c r="E230" s="21">
        <f t="shared" si="93"/>
        <v>4.6666587393615191E-2</v>
      </c>
      <c r="F230" s="21">
        <f t="shared" si="93"/>
        <v>4.7020689506521239E-2</v>
      </c>
      <c r="G230" s="21">
        <f t="shared" si="93"/>
        <v>4.7376136276943433E-2</v>
      </c>
      <c r="H230" s="21">
        <f t="shared" si="93"/>
        <v>4.7727358644874845E-2</v>
      </c>
      <c r="I230" s="21">
        <f t="shared" si="93"/>
        <v>4.8082905235259717E-2</v>
      </c>
      <c r="J230" s="21">
        <f t="shared" si="93"/>
        <v>4.8447159999999996E-2</v>
      </c>
      <c r="K230" s="21">
        <f t="shared" si="93"/>
        <v>4.9124329999999994E-2</v>
      </c>
      <c r="L230" s="21">
        <f t="shared" si="93"/>
        <v>4.9801499999999999E-2</v>
      </c>
      <c r="M230" s="21">
        <f t="shared" si="93"/>
        <v>5.0478670000000003E-2</v>
      </c>
      <c r="N230" s="21">
        <f t="shared" si="93"/>
        <v>5.1155840000000008E-2</v>
      </c>
      <c r="O230" s="21">
        <f t="shared" si="93"/>
        <v>5.1833010000000006E-2</v>
      </c>
      <c r="P230" s="21">
        <f t="shared" si="93"/>
        <v>5.2510180000000004E-2</v>
      </c>
      <c r="Q230" s="21">
        <f t="shared" si="93"/>
        <v>5.3187349999999994E-2</v>
      </c>
      <c r="R230" s="21">
        <f t="shared" si="93"/>
        <v>5.3864519999999999E-2</v>
      </c>
      <c r="S230" s="21">
        <f t="shared" si="93"/>
        <v>5.4541689999999997E-2</v>
      </c>
      <c r="T230" s="21">
        <f t="shared" si="93"/>
        <v>5.5218860000000002E-2</v>
      </c>
      <c r="U230" s="21">
        <f t="shared" si="93"/>
        <v>5.5864431124096413E-2</v>
      </c>
      <c r="V230" s="21">
        <f t="shared" si="93"/>
        <v>5.6510002248192831E-2</v>
      </c>
      <c r="W230" s="21">
        <f t="shared" si="93"/>
        <v>5.7155573372289249E-2</v>
      </c>
      <c r="X230" s="21">
        <f t="shared" si="93"/>
        <v>5.7762392468275706E-2</v>
      </c>
      <c r="Y230" s="21">
        <f t="shared" si="93"/>
        <v>5.8365251291670764E-2</v>
      </c>
      <c r="Z230" s="21">
        <f t="shared" si="93"/>
        <v>5.9021319364129701E-2</v>
      </c>
      <c r="AA230" s="21">
        <f t="shared" si="93"/>
        <v>5.9639235499432168E-2</v>
      </c>
      <c r="AB230" s="21">
        <f t="shared" si="93"/>
        <v>6.0372574775011595E-2</v>
      </c>
      <c r="AC230" s="21">
        <f t="shared" si="93"/>
        <v>6.1152059771169796E-2</v>
      </c>
      <c r="AD230" s="21">
        <f t="shared" si="93"/>
        <v>6.1931544767327998E-2</v>
      </c>
      <c r="AE230" s="21">
        <f t="shared" si="93"/>
        <v>6.2711029763486192E-2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1.3389297501384019E-3</v>
      </c>
      <c r="D232" s="27">
        <v>1.3532083572614872E-3</v>
      </c>
      <c r="E232" s="27">
        <v>1.3674869643845726E-3</v>
      </c>
      <c r="F232" s="27">
        <v>1.3817655715076581E-3</v>
      </c>
      <c r="G232" s="27">
        <v>1.3960441786307438E-3</v>
      </c>
      <c r="H232" s="27">
        <v>1.4103227857538293E-3</v>
      </c>
      <c r="I232" s="27">
        <v>1.4246013928769148E-3</v>
      </c>
      <c r="J232" s="27">
        <v>1.43888E-3</v>
      </c>
      <c r="K232" s="27">
        <v>1.3746539999999999E-3</v>
      </c>
      <c r="L232" s="27">
        <v>1.310428E-3</v>
      </c>
      <c r="M232" s="27">
        <v>1.2462019999999999E-3</v>
      </c>
      <c r="N232" s="27">
        <v>1.1819759999999997E-3</v>
      </c>
      <c r="O232" s="27">
        <v>1.11775E-3</v>
      </c>
      <c r="P232" s="27">
        <v>1.0535239999999999E-3</v>
      </c>
      <c r="Q232" s="27">
        <v>9.89298E-4</v>
      </c>
      <c r="R232" s="27">
        <v>9.2507199999999998E-4</v>
      </c>
      <c r="S232" s="27">
        <v>8.6084599999999986E-4</v>
      </c>
      <c r="T232" s="27">
        <v>7.9661999999999995E-4</v>
      </c>
      <c r="U232" s="27">
        <v>8.0370133778622638E-4</v>
      </c>
      <c r="V232" s="27">
        <v>8.1078267557245281E-4</v>
      </c>
      <c r="W232" s="27">
        <v>8.1786401335867947E-4</v>
      </c>
      <c r="X232" s="27">
        <v>7.3579968028740267E-4</v>
      </c>
      <c r="Y232" s="27">
        <v>6.5373534721612587E-4</v>
      </c>
      <c r="Z232" s="27">
        <v>5.7167101414484908E-4</v>
      </c>
      <c r="AA232" s="27">
        <v>5.4119142341938517E-4</v>
      </c>
      <c r="AB232" s="27">
        <v>5.1071183269392115E-4</v>
      </c>
      <c r="AC232" s="27">
        <v>5.2483796254722433E-4</v>
      </c>
      <c r="AD232" s="27">
        <v>5.3896409240052751E-4</v>
      </c>
      <c r="AE232" s="27">
        <v>5.5309022225383058E-4</v>
      </c>
    </row>
    <row r="233" spans="1:31" x14ac:dyDescent="0.2">
      <c r="A233" s="80" t="s">
        <v>457</v>
      </c>
      <c r="B233" s="4" t="s">
        <v>427</v>
      </c>
      <c r="C233" s="27">
        <v>4.6781295938423911E-5</v>
      </c>
      <c r="D233" s="27">
        <v>4.5886031415688011E-5</v>
      </c>
      <c r="E233" s="27">
        <v>4.4832301009200069E-5</v>
      </c>
      <c r="F233" s="27">
        <v>4.5333432436450114E-5</v>
      </c>
      <c r="G233" s="27">
        <v>4.7179221379845726E-5</v>
      </c>
      <c r="H233" s="27">
        <v>4.4800607832449647E-5</v>
      </c>
      <c r="I233" s="27">
        <v>4.6746216738516412E-5</v>
      </c>
      <c r="J233" s="27">
        <v>5.7399999999999999E-5</v>
      </c>
      <c r="K233" s="27">
        <v>6.0515999999999988E-5</v>
      </c>
      <c r="L233" s="27">
        <v>6.363199999999999E-5</v>
      </c>
      <c r="M233" s="27">
        <v>6.6747999999999992E-5</v>
      </c>
      <c r="N233" s="27">
        <v>6.986399999999998E-5</v>
      </c>
      <c r="O233" s="27">
        <v>7.2979999999999982E-5</v>
      </c>
      <c r="P233" s="27">
        <v>7.6095999999999971E-5</v>
      </c>
      <c r="Q233" s="27">
        <v>7.9211999999999986E-5</v>
      </c>
      <c r="R233" s="27">
        <v>8.2327999999999988E-5</v>
      </c>
      <c r="S233" s="27">
        <v>8.544399999999999E-5</v>
      </c>
      <c r="T233" s="27">
        <v>8.8559999999999979E-5</v>
      </c>
      <c r="U233" s="27">
        <v>9.1675999999999994E-5</v>
      </c>
      <c r="V233" s="27">
        <v>9.479200000000001E-5</v>
      </c>
      <c r="W233" s="27">
        <v>9.7908000000000012E-5</v>
      </c>
      <c r="X233" s="27">
        <v>1.0102400000000003E-4</v>
      </c>
      <c r="Y233" s="27">
        <v>1.0414000000000004E-4</v>
      </c>
      <c r="Z233" s="27">
        <v>1.0725600000000003E-4</v>
      </c>
      <c r="AA233" s="27">
        <v>1.1037200000000005E-4</v>
      </c>
      <c r="AB233" s="27">
        <v>1.1348800000000006E-4</v>
      </c>
      <c r="AC233" s="27">
        <v>1.1660400000000006E-4</v>
      </c>
      <c r="AD233" s="27">
        <v>1.1972000000000008E-4</v>
      </c>
      <c r="AE233" s="27">
        <v>1.2283600000000008E-4</v>
      </c>
    </row>
    <row r="234" spans="1:31" x14ac:dyDescent="0.2">
      <c r="A234" s="80" t="s">
        <v>458</v>
      </c>
      <c r="B234" s="4" t="s">
        <v>429</v>
      </c>
      <c r="C234" s="27">
        <v>6.5229823943661956E-4</v>
      </c>
      <c r="D234" s="27">
        <v>6.3535563380281675E-4</v>
      </c>
      <c r="E234" s="27">
        <v>6.1841302816901395E-4</v>
      </c>
      <c r="F234" s="27">
        <v>6.0147042253521114E-4</v>
      </c>
      <c r="G234" s="27">
        <v>5.8452781690140822E-4</v>
      </c>
      <c r="H234" s="27">
        <v>5.6758521126760552E-4</v>
      </c>
      <c r="I234" s="27">
        <v>5.5064260563380282E-4</v>
      </c>
      <c r="J234" s="27">
        <v>5.3370000000000002E-4</v>
      </c>
      <c r="K234" s="27">
        <v>5.5836000000000004E-4</v>
      </c>
      <c r="L234" s="27">
        <v>5.8301999999999996E-4</v>
      </c>
      <c r="M234" s="27">
        <v>6.0767999999999987E-4</v>
      </c>
      <c r="N234" s="27">
        <v>6.323399999999999E-4</v>
      </c>
      <c r="O234" s="27">
        <v>6.5699999999999982E-4</v>
      </c>
      <c r="P234" s="27">
        <v>6.8165999999999984E-4</v>
      </c>
      <c r="Q234" s="27">
        <v>7.0631999999999986E-4</v>
      </c>
      <c r="R234" s="27">
        <v>7.3097999999999989E-4</v>
      </c>
      <c r="S234" s="27">
        <v>7.5563999999999991E-4</v>
      </c>
      <c r="T234" s="27">
        <v>7.8030000000000005E-4</v>
      </c>
      <c r="U234" s="27">
        <v>8.0496000000000007E-4</v>
      </c>
      <c r="V234" s="27">
        <v>8.2962000000000021E-4</v>
      </c>
      <c r="W234" s="27">
        <v>8.5428000000000023E-4</v>
      </c>
      <c r="X234" s="27">
        <v>8.7894000000000036E-4</v>
      </c>
      <c r="Y234" s="27">
        <v>9.0360000000000039E-4</v>
      </c>
      <c r="Z234" s="27">
        <v>9.2826000000000052E-4</v>
      </c>
      <c r="AA234" s="27">
        <v>9.5292000000000055E-4</v>
      </c>
      <c r="AB234" s="27">
        <v>9.7758000000000068E-4</v>
      </c>
      <c r="AC234" s="27">
        <v>1.0022400000000008E-3</v>
      </c>
      <c r="AD234" s="27">
        <v>1.0269000000000007E-3</v>
      </c>
      <c r="AE234" s="27">
        <v>1.0515600000000009E-3</v>
      </c>
    </row>
    <row r="235" spans="1:31" x14ac:dyDescent="0.2">
      <c r="A235" s="80" t="s">
        <v>459</v>
      </c>
      <c r="B235" s="4" t="s">
        <v>431</v>
      </c>
      <c r="C235" s="27">
        <v>4.2345610635521804E-4</v>
      </c>
      <c r="D235" s="27">
        <v>4.5282237687590117E-4</v>
      </c>
      <c r="E235" s="27">
        <v>4.8218864739658424E-4</v>
      </c>
      <c r="F235" s="27">
        <v>5.1155491791726748E-4</v>
      </c>
      <c r="G235" s="27">
        <v>5.4092118843795055E-4</v>
      </c>
      <c r="H235" s="27">
        <v>5.7028745895863363E-4</v>
      </c>
      <c r="I235" s="27">
        <v>5.9965372947931692E-4</v>
      </c>
      <c r="J235" s="27">
        <v>6.2901999999999999E-4</v>
      </c>
      <c r="K235" s="27">
        <v>6.8150399999999988E-4</v>
      </c>
      <c r="L235" s="27">
        <v>7.3398799999999987E-4</v>
      </c>
      <c r="M235" s="27">
        <v>7.8647199999999987E-4</v>
      </c>
      <c r="N235" s="27">
        <v>8.3895599999999986E-4</v>
      </c>
      <c r="O235" s="27">
        <v>8.9143999999999996E-4</v>
      </c>
      <c r="P235" s="27">
        <v>9.4392399999999996E-4</v>
      </c>
      <c r="Q235" s="27">
        <v>9.9640799999999984E-4</v>
      </c>
      <c r="R235" s="27">
        <v>1.0488920000000001E-3</v>
      </c>
      <c r="S235" s="27">
        <v>1.1013759999999998E-3</v>
      </c>
      <c r="T235" s="27">
        <v>1.15386E-3</v>
      </c>
      <c r="U235" s="27">
        <v>1.1062097863101959E-3</v>
      </c>
      <c r="V235" s="27">
        <v>1.0585595726203918E-3</v>
      </c>
      <c r="W235" s="27">
        <v>1.0109093589305877E-3</v>
      </c>
      <c r="X235" s="27">
        <v>1.0136527879883348E-3</v>
      </c>
      <c r="Y235" s="27">
        <v>1.01243594445467E-3</v>
      </c>
      <c r="Z235" s="27">
        <v>1.0644283499848842E-3</v>
      </c>
      <c r="AA235" s="27">
        <v>1.0266840760128199E-3</v>
      </c>
      <c r="AB235" s="27">
        <v>1.1043629423177241E-3</v>
      </c>
      <c r="AC235" s="27">
        <v>1.1820418086226283E-3</v>
      </c>
      <c r="AD235" s="27">
        <v>1.2597206749275325E-3</v>
      </c>
      <c r="AE235" s="27">
        <v>1.3373995412324369E-3</v>
      </c>
    </row>
    <row r="236" spans="1:31" x14ac:dyDescent="0.2">
      <c r="A236" s="80" t="s">
        <v>460</v>
      </c>
      <c r="B236" s="4" t="s">
        <v>433</v>
      </c>
      <c r="C236" s="27">
        <v>4.3499869033718157E-2</v>
      </c>
      <c r="D236" s="27">
        <v>4.3826767743186987E-2</v>
      </c>
      <c r="E236" s="27">
        <v>4.4153666452655824E-2</v>
      </c>
      <c r="F236" s="27">
        <v>4.4480565162124654E-2</v>
      </c>
      <c r="G236" s="27">
        <v>4.4807463871593484E-2</v>
      </c>
      <c r="H236" s="27">
        <v>4.5134362581062328E-2</v>
      </c>
      <c r="I236" s="27">
        <v>4.5461261290531164E-2</v>
      </c>
      <c r="J236" s="27">
        <v>4.5788159999999994E-2</v>
      </c>
      <c r="K236" s="27">
        <v>4.6448063999999997E-2</v>
      </c>
      <c r="L236" s="27">
        <v>4.7107968E-2</v>
      </c>
      <c r="M236" s="27">
        <v>4.7767872000000003E-2</v>
      </c>
      <c r="N236" s="27">
        <v>4.8427776000000006E-2</v>
      </c>
      <c r="O236" s="27">
        <v>4.9087680000000009E-2</v>
      </c>
      <c r="P236" s="27">
        <v>4.9747584000000004E-2</v>
      </c>
      <c r="Q236" s="27">
        <v>5.0407487999999993E-2</v>
      </c>
      <c r="R236" s="27">
        <v>5.1067391999999996E-2</v>
      </c>
      <c r="S236" s="27">
        <v>5.1727295999999999E-2</v>
      </c>
      <c r="T236" s="27">
        <v>5.2387199999999995E-2</v>
      </c>
      <c r="U236" s="27">
        <v>5.3047103999999991E-2</v>
      </c>
      <c r="V236" s="27">
        <v>5.3707007999999987E-2</v>
      </c>
      <c r="W236" s="27">
        <v>5.4366911999999983E-2</v>
      </c>
      <c r="X236" s="27">
        <v>5.5026815999999971E-2</v>
      </c>
      <c r="Y236" s="27">
        <v>5.5686719999999967E-2</v>
      </c>
      <c r="Z236" s="27">
        <v>5.6346623999999963E-2</v>
      </c>
      <c r="AA236" s="27">
        <v>5.7006527999999959E-2</v>
      </c>
      <c r="AB236" s="27">
        <v>5.7666431999999948E-2</v>
      </c>
      <c r="AC236" s="27">
        <v>5.8326335999999944E-2</v>
      </c>
      <c r="AD236" s="27">
        <v>5.898623999999994E-2</v>
      </c>
      <c r="AE236" s="27">
        <v>5.9646143999999929E-2</v>
      </c>
    </row>
    <row r="237" spans="1:31" x14ac:dyDescent="0.2">
      <c r="A237" s="80" t="s">
        <v>461</v>
      </c>
      <c r="B237" s="4" t="s">
        <v>184</v>
      </c>
      <c r="C237" s="21">
        <f t="shared" ref="C237" si="94">+C238+C239</f>
        <v>0</v>
      </c>
      <c r="D237" s="21">
        <f t="shared" ref="D237:AE237" si="95">+D238+D239</f>
        <v>0</v>
      </c>
      <c r="E237" s="21">
        <f t="shared" si="95"/>
        <v>0</v>
      </c>
      <c r="F237" s="21">
        <f t="shared" si="95"/>
        <v>0</v>
      </c>
      <c r="G237" s="21">
        <f t="shared" si="95"/>
        <v>0</v>
      </c>
      <c r="H237" s="21">
        <f t="shared" si="95"/>
        <v>0</v>
      </c>
      <c r="I237" s="21">
        <f t="shared" si="95"/>
        <v>0</v>
      </c>
      <c r="J237" s="21">
        <f t="shared" si="95"/>
        <v>0</v>
      </c>
      <c r="K237" s="21">
        <f t="shared" si="95"/>
        <v>1.2320000000000002E-6</v>
      </c>
      <c r="L237" s="21">
        <f t="shared" si="95"/>
        <v>2.464E-6</v>
      </c>
      <c r="M237" s="21">
        <f t="shared" si="95"/>
        <v>3.695999999999999E-6</v>
      </c>
      <c r="N237" s="21">
        <f t="shared" si="95"/>
        <v>4.9280000000000001E-6</v>
      </c>
      <c r="O237" s="21">
        <f t="shared" si="95"/>
        <v>6.1599999999999995E-6</v>
      </c>
      <c r="P237" s="21">
        <f t="shared" si="95"/>
        <v>7.3919999999999997E-6</v>
      </c>
      <c r="Q237" s="21">
        <f t="shared" si="95"/>
        <v>8.6240000000000008E-6</v>
      </c>
      <c r="R237" s="21">
        <f t="shared" si="95"/>
        <v>9.8560000000000019E-6</v>
      </c>
      <c r="S237" s="21">
        <f t="shared" si="95"/>
        <v>1.1088000000000001E-5</v>
      </c>
      <c r="T237" s="21">
        <f t="shared" si="95"/>
        <v>1.2319999999999999E-5</v>
      </c>
      <c r="U237" s="21">
        <f t="shared" si="95"/>
        <v>1.0779999999999998E-5</v>
      </c>
      <c r="V237" s="21">
        <f t="shared" si="95"/>
        <v>9.2399999999999996E-6</v>
      </c>
      <c r="W237" s="21">
        <f t="shared" si="95"/>
        <v>7.6999999999999991E-6</v>
      </c>
      <c r="X237" s="21">
        <f t="shared" si="95"/>
        <v>6.1599999999999995E-6</v>
      </c>
      <c r="Y237" s="21">
        <f t="shared" si="95"/>
        <v>4.6199999999999998E-6</v>
      </c>
      <c r="Z237" s="21">
        <f t="shared" si="95"/>
        <v>3.0799999999999997E-6</v>
      </c>
      <c r="AA237" s="21">
        <f t="shared" si="95"/>
        <v>1.5399999999999999E-6</v>
      </c>
      <c r="AB237" s="21">
        <f t="shared" si="95"/>
        <v>0</v>
      </c>
      <c r="AC237" s="21">
        <f t="shared" si="95"/>
        <v>0</v>
      </c>
      <c r="AD237" s="21">
        <f t="shared" si="95"/>
        <v>0</v>
      </c>
      <c r="AE237" s="21">
        <f t="shared" si="95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1.2320000000000002E-6</v>
      </c>
      <c r="L238" s="27">
        <v>2.464E-6</v>
      </c>
      <c r="M238" s="27">
        <v>3.695999999999999E-6</v>
      </c>
      <c r="N238" s="27">
        <v>4.9280000000000001E-6</v>
      </c>
      <c r="O238" s="27">
        <v>6.1599999999999995E-6</v>
      </c>
      <c r="P238" s="27">
        <v>7.3919999999999997E-6</v>
      </c>
      <c r="Q238" s="27">
        <v>8.6240000000000008E-6</v>
      </c>
      <c r="R238" s="27">
        <v>9.8560000000000019E-6</v>
      </c>
      <c r="S238" s="27">
        <v>1.1088000000000001E-5</v>
      </c>
      <c r="T238" s="27">
        <v>1.2319999999999999E-5</v>
      </c>
      <c r="U238" s="27">
        <v>1.0779999999999998E-5</v>
      </c>
      <c r="V238" s="27">
        <v>9.2399999999999996E-6</v>
      </c>
      <c r="W238" s="27">
        <v>7.6999999999999991E-6</v>
      </c>
      <c r="X238" s="27">
        <v>6.1599999999999995E-6</v>
      </c>
      <c r="Y238" s="27">
        <v>4.6199999999999998E-6</v>
      </c>
      <c r="Z238" s="27">
        <v>3.0799999999999997E-6</v>
      </c>
      <c r="AA238" s="27">
        <v>1.5399999999999999E-6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6">+C241+C242+C243+C244</f>
        <v>0</v>
      </c>
      <c r="D240" s="21">
        <f t="shared" ref="D240:AE240" si="97">+D241+D242+D243+D244</f>
        <v>0</v>
      </c>
      <c r="E240" s="21">
        <f t="shared" si="97"/>
        <v>0</v>
      </c>
      <c r="F240" s="21">
        <f t="shared" si="97"/>
        <v>0</v>
      </c>
      <c r="G240" s="21">
        <f t="shared" si="97"/>
        <v>0</v>
      </c>
      <c r="H240" s="21">
        <f t="shared" si="97"/>
        <v>0</v>
      </c>
      <c r="I240" s="21">
        <f t="shared" si="97"/>
        <v>0</v>
      </c>
      <c r="J240" s="21">
        <f t="shared" si="97"/>
        <v>0</v>
      </c>
      <c r="K240" s="21">
        <f t="shared" si="97"/>
        <v>0</v>
      </c>
      <c r="L240" s="21">
        <f t="shared" si="97"/>
        <v>0</v>
      </c>
      <c r="M240" s="21">
        <f t="shared" si="97"/>
        <v>0</v>
      </c>
      <c r="N240" s="21">
        <f t="shared" si="97"/>
        <v>0</v>
      </c>
      <c r="O240" s="21">
        <f t="shared" si="97"/>
        <v>0</v>
      </c>
      <c r="P240" s="21">
        <f t="shared" si="97"/>
        <v>0</v>
      </c>
      <c r="Q240" s="21">
        <f t="shared" si="97"/>
        <v>0</v>
      </c>
      <c r="R240" s="21">
        <f t="shared" si="97"/>
        <v>0</v>
      </c>
      <c r="S240" s="21">
        <f t="shared" si="97"/>
        <v>0</v>
      </c>
      <c r="T240" s="21">
        <f t="shared" si="97"/>
        <v>0</v>
      </c>
      <c r="U240" s="21">
        <f t="shared" si="97"/>
        <v>0</v>
      </c>
      <c r="V240" s="21">
        <f t="shared" si="97"/>
        <v>0</v>
      </c>
      <c r="W240" s="21">
        <f t="shared" si="97"/>
        <v>0</v>
      </c>
      <c r="X240" s="21">
        <f t="shared" si="97"/>
        <v>0</v>
      </c>
      <c r="Y240" s="21">
        <f t="shared" si="97"/>
        <v>0</v>
      </c>
      <c r="Z240" s="21">
        <f t="shared" si="97"/>
        <v>0</v>
      </c>
      <c r="AA240" s="21">
        <f t="shared" si="97"/>
        <v>0</v>
      </c>
      <c r="AB240" s="21">
        <f t="shared" si="97"/>
        <v>0</v>
      </c>
      <c r="AC240" s="21">
        <f t="shared" si="97"/>
        <v>0</v>
      </c>
      <c r="AD240" s="21">
        <f t="shared" si="97"/>
        <v>0</v>
      </c>
      <c r="AE240" s="21">
        <f t="shared" si="97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98">+C245+C246+C247+C248+C249+C250+C251</f>
        <v>0</v>
      </c>
      <c r="D244" s="21">
        <f t="shared" ref="D244:AE244" si="99">+D245+D246+D247+D248+D249+D250+D251</f>
        <v>0</v>
      </c>
      <c r="E244" s="21">
        <f t="shared" si="99"/>
        <v>0</v>
      </c>
      <c r="F244" s="21">
        <f t="shared" si="99"/>
        <v>0</v>
      </c>
      <c r="G244" s="21">
        <f t="shared" si="99"/>
        <v>0</v>
      </c>
      <c r="H244" s="21">
        <f t="shared" si="99"/>
        <v>0</v>
      </c>
      <c r="I244" s="21">
        <f t="shared" si="99"/>
        <v>0</v>
      </c>
      <c r="J244" s="21">
        <f t="shared" si="99"/>
        <v>0</v>
      </c>
      <c r="K244" s="21">
        <f t="shared" si="99"/>
        <v>0</v>
      </c>
      <c r="L244" s="21">
        <f t="shared" si="99"/>
        <v>0</v>
      </c>
      <c r="M244" s="21">
        <f t="shared" si="99"/>
        <v>0</v>
      </c>
      <c r="N244" s="21">
        <f t="shared" si="99"/>
        <v>0</v>
      </c>
      <c r="O244" s="21">
        <f t="shared" si="99"/>
        <v>0</v>
      </c>
      <c r="P244" s="21">
        <f t="shared" si="99"/>
        <v>0</v>
      </c>
      <c r="Q244" s="21">
        <f t="shared" si="99"/>
        <v>0</v>
      </c>
      <c r="R244" s="21">
        <f t="shared" si="99"/>
        <v>0</v>
      </c>
      <c r="S244" s="21">
        <f t="shared" si="99"/>
        <v>0</v>
      </c>
      <c r="T244" s="21">
        <f t="shared" si="99"/>
        <v>0</v>
      </c>
      <c r="U244" s="21">
        <f t="shared" si="99"/>
        <v>0</v>
      </c>
      <c r="V244" s="21">
        <f t="shared" si="99"/>
        <v>0</v>
      </c>
      <c r="W244" s="21">
        <f t="shared" si="99"/>
        <v>0</v>
      </c>
      <c r="X244" s="21">
        <f t="shared" si="99"/>
        <v>0</v>
      </c>
      <c r="Y244" s="21">
        <f t="shared" si="99"/>
        <v>0</v>
      </c>
      <c r="Z244" s="21">
        <f t="shared" si="99"/>
        <v>0</v>
      </c>
      <c r="AA244" s="21">
        <f t="shared" si="99"/>
        <v>0</v>
      </c>
      <c r="AB244" s="21">
        <f t="shared" si="99"/>
        <v>0</v>
      </c>
      <c r="AC244" s="21">
        <f t="shared" si="99"/>
        <v>0</v>
      </c>
      <c r="AD244" s="21">
        <f t="shared" si="99"/>
        <v>0</v>
      </c>
      <c r="AE244" s="21">
        <f t="shared" si="99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0">+C253+C254++C255+C256</f>
        <v>0</v>
      </c>
      <c r="D252" s="21">
        <f t="shared" ref="D252:AE252" si="101">+D253+D254++D255+D256</f>
        <v>0</v>
      </c>
      <c r="E252" s="21">
        <f t="shared" si="101"/>
        <v>0</v>
      </c>
      <c r="F252" s="21">
        <f t="shared" si="101"/>
        <v>0</v>
      </c>
      <c r="G252" s="21">
        <f t="shared" si="101"/>
        <v>0</v>
      </c>
      <c r="H252" s="21">
        <f t="shared" si="101"/>
        <v>0</v>
      </c>
      <c r="I252" s="21">
        <f t="shared" si="101"/>
        <v>0</v>
      </c>
      <c r="J252" s="21">
        <f t="shared" si="101"/>
        <v>0</v>
      </c>
      <c r="K252" s="21">
        <f t="shared" si="101"/>
        <v>0</v>
      </c>
      <c r="L252" s="21">
        <f t="shared" si="101"/>
        <v>0</v>
      </c>
      <c r="M252" s="21">
        <f t="shared" si="101"/>
        <v>0</v>
      </c>
      <c r="N252" s="21">
        <f t="shared" si="101"/>
        <v>0</v>
      </c>
      <c r="O252" s="21">
        <f t="shared" si="101"/>
        <v>0</v>
      </c>
      <c r="P252" s="21">
        <f t="shared" si="101"/>
        <v>0</v>
      </c>
      <c r="Q252" s="21">
        <f t="shared" si="101"/>
        <v>0</v>
      </c>
      <c r="R252" s="21">
        <f t="shared" si="101"/>
        <v>0</v>
      </c>
      <c r="S252" s="21">
        <f t="shared" si="101"/>
        <v>0</v>
      </c>
      <c r="T252" s="21">
        <f t="shared" si="101"/>
        <v>0</v>
      </c>
      <c r="U252" s="21">
        <f t="shared" si="101"/>
        <v>0</v>
      </c>
      <c r="V252" s="21">
        <f t="shared" si="101"/>
        <v>0</v>
      </c>
      <c r="W252" s="21">
        <f t="shared" si="101"/>
        <v>0</v>
      </c>
      <c r="X252" s="21">
        <f t="shared" si="101"/>
        <v>0</v>
      </c>
      <c r="Y252" s="21">
        <f t="shared" si="101"/>
        <v>0</v>
      </c>
      <c r="Z252" s="21">
        <f t="shared" si="101"/>
        <v>0</v>
      </c>
      <c r="AA252" s="21">
        <f t="shared" si="101"/>
        <v>0</v>
      </c>
      <c r="AB252" s="21">
        <f t="shared" si="101"/>
        <v>0</v>
      </c>
      <c r="AC252" s="21">
        <f t="shared" si="101"/>
        <v>0</v>
      </c>
      <c r="AD252" s="21">
        <f t="shared" si="101"/>
        <v>0</v>
      </c>
      <c r="AE252" s="21">
        <f t="shared" si="101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2">+C258+C269</f>
        <v>0</v>
      </c>
      <c r="D257" s="21">
        <f t="shared" ref="D257:AE257" si="103">+D258+D269</f>
        <v>0</v>
      </c>
      <c r="E257" s="21">
        <f t="shared" si="103"/>
        <v>0</v>
      </c>
      <c r="F257" s="21">
        <f t="shared" si="103"/>
        <v>0</v>
      </c>
      <c r="G257" s="21">
        <f t="shared" si="103"/>
        <v>0</v>
      </c>
      <c r="H257" s="21">
        <f t="shared" si="103"/>
        <v>0</v>
      </c>
      <c r="I257" s="21">
        <f t="shared" si="103"/>
        <v>0</v>
      </c>
      <c r="J257" s="21">
        <f t="shared" si="103"/>
        <v>0</v>
      </c>
      <c r="K257" s="21">
        <f t="shared" si="103"/>
        <v>0</v>
      </c>
      <c r="L257" s="21">
        <f t="shared" si="103"/>
        <v>0</v>
      </c>
      <c r="M257" s="21">
        <f t="shared" si="103"/>
        <v>0</v>
      </c>
      <c r="N257" s="21">
        <f t="shared" si="103"/>
        <v>0</v>
      </c>
      <c r="O257" s="21">
        <f t="shared" si="103"/>
        <v>0</v>
      </c>
      <c r="P257" s="21">
        <f t="shared" si="103"/>
        <v>0</v>
      </c>
      <c r="Q257" s="21">
        <f t="shared" si="103"/>
        <v>0</v>
      </c>
      <c r="R257" s="21">
        <f t="shared" si="103"/>
        <v>0</v>
      </c>
      <c r="S257" s="21">
        <f t="shared" si="103"/>
        <v>0</v>
      </c>
      <c r="T257" s="21">
        <f t="shared" si="103"/>
        <v>0</v>
      </c>
      <c r="U257" s="21">
        <f t="shared" si="103"/>
        <v>0</v>
      </c>
      <c r="V257" s="21">
        <f t="shared" si="103"/>
        <v>0</v>
      </c>
      <c r="W257" s="21">
        <f t="shared" si="103"/>
        <v>0</v>
      </c>
      <c r="X257" s="21">
        <f t="shared" si="103"/>
        <v>0</v>
      </c>
      <c r="Y257" s="21">
        <f t="shared" si="103"/>
        <v>0</v>
      </c>
      <c r="Z257" s="21">
        <f t="shared" si="103"/>
        <v>0</v>
      </c>
      <c r="AA257" s="21">
        <f t="shared" si="103"/>
        <v>0</v>
      </c>
      <c r="AB257" s="21">
        <f t="shared" si="103"/>
        <v>0</v>
      </c>
      <c r="AC257" s="21">
        <f t="shared" si="103"/>
        <v>0</v>
      </c>
      <c r="AD257" s="21">
        <f t="shared" si="103"/>
        <v>0</v>
      </c>
      <c r="AE257" s="21">
        <f t="shared" si="103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4">+C259+C260+C264+C265+C266+C267+C268</f>
        <v>0</v>
      </c>
      <c r="D258" s="21">
        <f t="shared" ref="D258:AE258" si="105">+D259+D260+D264+D265+D266+D267+D268</f>
        <v>0</v>
      </c>
      <c r="E258" s="21">
        <f t="shared" si="105"/>
        <v>0</v>
      </c>
      <c r="F258" s="21">
        <f t="shared" si="105"/>
        <v>0</v>
      </c>
      <c r="G258" s="21">
        <f t="shared" si="105"/>
        <v>0</v>
      </c>
      <c r="H258" s="21">
        <f t="shared" si="105"/>
        <v>0</v>
      </c>
      <c r="I258" s="21">
        <f t="shared" si="105"/>
        <v>0</v>
      </c>
      <c r="J258" s="21">
        <f t="shared" si="105"/>
        <v>0</v>
      </c>
      <c r="K258" s="21">
        <f t="shared" si="105"/>
        <v>0</v>
      </c>
      <c r="L258" s="21">
        <f t="shared" si="105"/>
        <v>0</v>
      </c>
      <c r="M258" s="21">
        <f t="shared" si="105"/>
        <v>0</v>
      </c>
      <c r="N258" s="21">
        <f t="shared" si="105"/>
        <v>0</v>
      </c>
      <c r="O258" s="21">
        <f t="shared" si="105"/>
        <v>0</v>
      </c>
      <c r="P258" s="21">
        <f t="shared" si="105"/>
        <v>0</v>
      </c>
      <c r="Q258" s="21">
        <f t="shared" si="105"/>
        <v>0</v>
      </c>
      <c r="R258" s="21">
        <f t="shared" si="105"/>
        <v>0</v>
      </c>
      <c r="S258" s="21">
        <f t="shared" si="105"/>
        <v>0</v>
      </c>
      <c r="T258" s="21">
        <f t="shared" si="105"/>
        <v>0</v>
      </c>
      <c r="U258" s="21">
        <f t="shared" si="105"/>
        <v>0</v>
      </c>
      <c r="V258" s="21">
        <f t="shared" si="105"/>
        <v>0</v>
      </c>
      <c r="W258" s="21">
        <f t="shared" si="105"/>
        <v>0</v>
      </c>
      <c r="X258" s="21">
        <f t="shared" si="105"/>
        <v>0</v>
      </c>
      <c r="Y258" s="21">
        <f t="shared" si="105"/>
        <v>0</v>
      </c>
      <c r="Z258" s="21">
        <f t="shared" si="105"/>
        <v>0</v>
      </c>
      <c r="AA258" s="21">
        <f t="shared" si="105"/>
        <v>0</v>
      </c>
      <c r="AB258" s="21">
        <f t="shared" si="105"/>
        <v>0</v>
      </c>
      <c r="AC258" s="21">
        <f t="shared" si="105"/>
        <v>0</v>
      </c>
      <c r="AD258" s="21">
        <f t="shared" si="105"/>
        <v>0</v>
      </c>
      <c r="AE258" s="21">
        <f t="shared" si="10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6">+C261+C262+C263</f>
        <v>0</v>
      </c>
      <c r="D260" s="21">
        <f t="shared" ref="D260:AE260" si="107">+D261+D262+D263</f>
        <v>0</v>
      </c>
      <c r="E260" s="21">
        <f t="shared" si="107"/>
        <v>0</v>
      </c>
      <c r="F260" s="21">
        <f t="shared" si="107"/>
        <v>0</v>
      </c>
      <c r="G260" s="21">
        <f t="shared" si="107"/>
        <v>0</v>
      </c>
      <c r="H260" s="21">
        <f t="shared" si="107"/>
        <v>0</v>
      </c>
      <c r="I260" s="21">
        <f t="shared" si="107"/>
        <v>0</v>
      </c>
      <c r="J260" s="21">
        <f t="shared" si="107"/>
        <v>0</v>
      </c>
      <c r="K260" s="21">
        <f t="shared" si="107"/>
        <v>0</v>
      </c>
      <c r="L260" s="21">
        <f t="shared" si="107"/>
        <v>0</v>
      </c>
      <c r="M260" s="21">
        <f t="shared" si="107"/>
        <v>0</v>
      </c>
      <c r="N260" s="21">
        <f t="shared" si="107"/>
        <v>0</v>
      </c>
      <c r="O260" s="21">
        <f t="shared" si="107"/>
        <v>0</v>
      </c>
      <c r="P260" s="21">
        <f t="shared" si="107"/>
        <v>0</v>
      </c>
      <c r="Q260" s="21">
        <f t="shared" si="107"/>
        <v>0</v>
      </c>
      <c r="R260" s="21">
        <f t="shared" si="107"/>
        <v>0</v>
      </c>
      <c r="S260" s="21">
        <f t="shared" si="107"/>
        <v>0</v>
      </c>
      <c r="T260" s="21">
        <f t="shared" si="107"/>
        <v>0</v>
      </c>
      <c r="U260" s="21">
        <f t="shared" si="107"/>
        <v>0</v>
      </c>
      <c r="V260" s="21">
        <f t="shared" si="107"/>
        <v>0</v>
      </c>
      <c r="W260" s="21">
        <f t="shared" si="107"/>
        <v>0</v>
      </c>
      <c r="X260" s="21">
        <f t="shared" si="107"/>
        <v>0</v>
      </c>
      <c r="Y260" s="21">
        <f t="shared" si="107"/>
        <v>0</v>
      </c>
      <c r="Z260" s="21">
        <f t="shared" si="107"/>
        <v>0</v>
      </c>
      <c r="AA260" s="21">
        <f t="shared" si="107"/>
        <v>0</v>
      </c>
      <c r="AB260" s="21">
        <f t="shared" si="107"/>
        <v>0</v>
      </c>
      <c r="AC260" s="21">
        <f t="shared" si="107"/>
        <v>0</v>
      </c>
      <c r="AD260" s="21">
        <f t="shared" si="107"/>
        <v>0</v>
      </c>
      <c r="AE260" s="21">
        <f t="shared" si="107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08">+C270+C277</f>
        <v>0</v>
      </c>
      <c r="D269" s="21">
        <f t="shared" ref="D269:AE269" si="109">+D270+D277</f>
        <v>0</v>
      </c>
      <c r="E269" s="21">
        <f t="shared" si="109"/>
        <v>0</v>
      </c>
      <c r="F269" s="21">
        <f t="shared" si="109"/>
        <v>0</v>
      </c>
      <c r="G269" s="21">
        <f t="shared" si="109"/>
        <v>0</v>
      </c>
      <c r="H269" s="21">
        <f t="shared" si="109"/>
        <v>0</v>
      </c>
      <c r="I269" s="21">
        <f t="shared" si="109"/>
        <v>0</v>
      </c>
      <c r="J269" s="21">
        <f t="shared" si="109"/>
        <v>0</v>
      </c>
      <c r="K269" s="21">
        <f t="shared" si="109"/>
        <v>0</v>
      </c>
      <c r="L269" s="21">
        <f t="shared" si="109"/>
        <v>0</v>
      </c>
      <c r="M269" s="21">
        <f t="shared" si="109"/>
        <v>0</v>
      </c>
      <c r="N269" s="21">
        <f t="shared" si="109"/>
        <v>0</v>
      </c>
      <c r="O269" s="21">
        <f t="shared" si="109"/>
        <v>0</v>
      </c>
      <c r="P269" s="21">
        <f t="shared" si="109"/>
        <v>0</v>
      </c>
      <c r="Q269" s="21">
        <f t="shared" si="109"/>
        <v>0</v>
      </c>
      <c r="R269" s="21">
        <f t="shared" si="109"/>
        <v>0</v>
      </c>
      <c r="S269" s="21">
        <f t="shared" si="109"/>
        <v>0</v>
      </c>
      <c r="T269" s="21">
        <f t="shared" si="109"/>
        <v>0</v>
      </c>
      <c r="U269" s="21">
        <f t="shared" si="109"/>
        <v>0</v>
      </c>
      <c r="V269" s="21">
        <f t="shared" si="109"/>
        <v>0</v>
      </c>
      <c r="W269" s="21">
        <f t="shared" si="109"/>
        <v>0</v>
      </c>
      <c r="X269" s="21">
        <f t="shared" si="109"/>
        <v>0</v>
      </c>
      <c r="Y269" s="21">
        <f t="shared" si="109"/>
        <v>0</v>
      </c>
      <c r="Z269" s="21">
        <f t="shared" si="109"/>
        <v>0</v>
      </c>
      <c r="AA269" s="21">
        <f t="shared" si="109"/>
        <v>0</v>
      </c>
      <c r="AB269" s="21">
        <f t="shared" si="109"/>
        <v>0</v>
      </c>
      <c r="AC269" s="21">
        <f t="shared" si="109"/>
        <v>0</v>
      </c>
      <c r="AD269" s="21">
        <f t="shared" si="109"/>
        <v>0</v>
      </c>
      <c r="AE269" s="21">
        <f t="shared" si="109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0">+C271+C272+C276</f>
        <v>0</v>
      </c>
      <c r="D270" s="21">
        <f t="shared" ref="D270:AE270" si="111">+D271+D272+D276</f>
        <v>0</v>
      </c>
      <c r="E270" s="21">
        <f t="shared" si="111"/>
        <v>0</v>
      </c>
      <c r="F270" s="21">
        <f t="shared" si="111"/>
        <v>0</v>
      </c>
      <c r="G270" s="21">
        <f t="shared" si="111"/>
        <v>0</v>
      </c>
      <c r="H270" s="21">
        <f t="shared" si="111"/>
        <v>0</v>
      </c>
      <c r="I270" s="21">
        <f t="shared" si="111"/>
        <v>0</v>
      </c>
      <c r="J270" s="21">
        <f t="shared" si="111"/>
        <v>0</v>
      </c>
      <c r="K270" s="21">
        <f t="shared" si="111"/>
        <v>0</v>
      </c>
      <c r="L270" s="21">
        <f t="shared" si="111"/>
        <v>0</v>
      </c>
      <c r="M270" s="21">
        <f t="shared" si="111"/>
        <v>0</v>
      </c>
      <c r="N270" s="21">
        <f t="shared" si="111"/>
        <v>0</v>
      </c>
      <c r="O270" s="21">
        <f t="shared" si="111"/>
        <v>0</v>
      </c>
      <c r="P270" s="21">
        <f t="shared" si="111"/>
        <v>0</v>
      </c>
      <c r="Q270" s="21">
        <f t="shared" si="111"/>
        <v>0</v>
      </c>
      <c r="R270" s="21">
        <f t="shared" si="111"/>
        <v>0</v>
      </c>
      <c r="S270" s="21">
        <f t="shared" si="111"/>
        <v>0</v>
      </c>
      <c r="T270" s="21">
        <f t="shared" si="111"/>
        <v>0</v>
      </c>
      <c r="U270" s="21">
        <f t="shared" si="111"/>
        <v>0</v>
      </c>
      <c r="V270" s="21">
        <f t="shared" si="111"/>
        <v>0</v>
      </c>
      <c r="W270" s="21">
        <f t="shared" si="111"/>
        <v>0</v>
      </c>
      <c r="X270" s="21">
        <f t="shared" si="111"/>
        <v>0</v>
      </c>
      <c r="Y270" s="21">
        <f t="shared" si="111"/>
        <v>0</v>
      </c>
      <c r="Z270" s="21">
        <f t="shared" si="111"/>
        <v>0</v>
      </c>
      <c r="AA270" s="21">
        <f t="shared" si="111"/>
        <v>0</v>
      </c>
      <c r="AB270" s="21">
        <f t="shared" si="111"/>
        <v>0</v>
      </c>
      <c r="AC270" s="21">
        <f t="shared" si="111"/>
        <v>0</v>
      </c>
      <c r="AD270" s="21">
        <f t="shared" si="111"/>
        <v>0</v>
      </c>
      <c r="AE270" s="21">
        <f t="shared" si="111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2">+C273+C274+C275</f>
        <v>0</v>
      </c>
      <c r="D272" s="21">
        <f t="shared" ref="D272:AE272" si="113">+D273+D274+D275</f>
        <v>0</v>
      </c>
      <c r="E272" s="21">
        <f t="shared" si="113"/>
        <v>0</v>
      </c>
      <c r="F272" s="21">
        <f t="shared" si="113"/>
        <v>0</v>
      </c>
      <c r="G272" s="21">
        <f t="shared" si="113"/>
        <v>0</v>
      </c>
      <c r="H272" s="21">
        <f t="shared" si="113"/>
        <v>0</v>
      </c>
      <c r="I272" s="21">
        <f t="shared" si="113"/>
        <v>0</v>
      </c>
      <c r="J272" s="21">
        <f t="shared" si="113"/>
        <v>0</v>
      </c>
      <c r="K272" s="21">
        <f t="shared" si="113"/>
        <v>0</v>
      </c>
      <c r="L272" s="21">
        <f t="shared" si="113"/>
        <v>0</v>
      </c>
      <c r="M272" s="21">
        <f t="shared" si="113"/>
        <v>0</v>
      </c>
      <c r="N272" s="21">
        <f t="shared" si="113"/>
        <v>0</v>
      </c>
      <c r="O272" s="21">
        <f t="shared" si="113"/>
        <v>0</v>
      </c>
      <c r="P272" s="21">
        <f t="shared" si="113"/>
        <v>0</v>
      </c>
      <c r="Q272" s="21">
        <f t="shared" si="113"/>
        <v>0</v>
      </c>
      <c r="R272" s="21">
        <f t="shared" si="113"/>
        <v>0</v>
      </c>
      <c r="S272" s="21">
        <f t="shared" si="113"/>
        <v>0</v>
      </c>
      <c r="T272" s="21">
        <f t="shared" si="113"/>
        <v>0</v>
      </c>
      <c r="U272" s="21">
        <f t="shared" si="113"/>
        <v>0</v>
      </c>
      <c r="V272" s="21">
        <f t="shared" si="113"/>
        <v>0</v>
      </c>
      <c r="W272" s="21">
        <f t="shared" si="113"/>
        <v>0</v>
      </c>
      <c r="X272" s="21">
        <f t="shared" si="113"/>
        <v>0</v>
      </c>
      <c r="Y272" s="21">
        <f t="shared" si="113"/>
        <v>0</v>
      </c>
      <c r="Z272" s="21">
        <f t="shared" si="113"/>
        <v>0</v>
      </c>
      <c r="AA272" s="21">
        <f t="shared" si="113"/>
        <v>0</v>
      </c>
      <c r="AB272" s="21">
        <f t="shared" si="113"/>
        <v>0</v>
      </c>
      <c r="AC272" s="21">
        <f t="shared" si="113"/>
        <v>0</v>
      </c>
      <c r="AD272" s="21">
        <f t="shared" si="113"/>
        <v>0</v>
      </c>
      <c r="AE272" s="21">
        <f t="shared" si="113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4">+C278+C279+C283+C284+C285</f>
        <v>0</v>
      </c>
      <c r="D277" s="21">
        <f t="shared" ref="D277:AE277" si="115">+D278+D279+D283+D284+D285</f>
        <v>0</v>
      </c>
      <c r="E277" s="21">
        <f t="shared" si="115"/>
        <v>0</v>
      </c>
      <c r="F277" s="21">
        <f t="shared" si="115"/>
        <v>0</v>
      </c>
      <c r="G277" s="21">
        <f t="shared" si="115"/>
        <v>0</v>
      </c>
      <c r="H277" s="21">
        <f t="shared" si="115"/>
        <v>0</v>
      </c>
      <c r="I277" s="21">
        <f t="shared" si="115"/>
        <v>0</v>
      </c>
      <c r="J277" s="21">
        <f t="shared" si="115"/>
        <v>0</v>
      </c>
      <c r="K277" s="21">
        <f t="shared" si="115"/>
        <v>0</v>
      </c>
      <c r="L277" s="21">
        <f t="shared" si="115"/>
        <v>0</v>
      </c>
      <c r="M277" s="21">
        <f t="shared" si="115"/>
        <v>0</v>
      </c>
      <c r="N277" s="21">
        <f t="shared" si="115"/>
        <v>0</v>
      </c>
      <c r="O277" s="21">
        <f t="shared" si="115"/>
        <v>0</v>
      </c>
      <c r="P277" s="21">
        <f t="shared" si="115"/>
        <v>0</v>
      </c>
      <c r="Q277" s="21">
        <f t="shared" si="115"/>
        <v>0</v>
      </c>
      <c r="R277" s="21">
        <f t="shared" si="115"/>
        <v>0</v>
      </c>
      <c r="S277" s="21">
        <f t="shared" si="115"/>
        <v>0</v>
      </c>
      <c r="T277" s="21">
        <f t="shared" si="115"/>
        <v>0</v>
      </c>
      <c r="U277" s="21">
        <f t="shared" si="115"/>
        <v>0</v>
      </c>
      <c r="V277" s="21">
        <f t="shared" si="115"/>
        <v>0</v>
      </c>
      <c r="W277" s="21">
        <f t="shared" si="115"/>
        <v>0</v>
      </c>
      <c r="X277" s="21">
        <f t="shared" si="115"/>
        <v>0</v>
      </c>
      <c r="Y277" s="21">
        <f t="shared" si="115"/>
        <v>0</v>
      </c>
      <c r="Z277" s="21">
        <f t="shared" si="115"/>
        <v>0</v>
      </c>
      <c r="AA277" s="21">
        <f t="shared" si="115"/>
        <v>0</v>
      </c>
      <c r="AB277" s="21">
        <f t="shared" si="115"/>
        <v>0</v>
      </c>
      <c r="AC277" s="21">
        <f t="shared" si="115"/>
        <v>0</v>
      </c>
      <c r="AD277" s="21">
        <f t="shared" si="115"/>
        <v>0</v>
      </c>
      <c r="AE277" s="21">
        <f t="shared" si="11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6">+C280+C281+C282</f>
        <v>0</v>
      </c>
      <c r="D279" s="21">
        <f t="shared" ref="D279:AE279" si="117">+D280+D281+D282</f>
        <v>0</v>
      </c>
      <c r="E279" s="21">
        <f t="shared" si="117"/>
        <v>0</v>
      </c>
      <c r="F279" s="21">
        <f t="shared" si="117"/>
        <v>0</v>
      </c>
      <c r="G279" s="21">
        <f t="shared" si="117"/>
        <v>0</v>
      </c>
      <c r="H279" s="21">
        <f t="shared" si="117"/>
        <v>0</v>
      </c>
      <c r="I279" s="21">
        <f t="shared" si="117"/>
        <v>0</v>
      </c>
      <c r="J279" s="21">
        <f t="shared" si="117"/>
        <v>0</v>
      </c>
      <c r="K279" s="21">
        <f t="shared" si="117"/>
        <v>0</v>
      </c>
      <c r="L279" s="21">
        <f t="shared" si="117"/>
        <v>0</v>
      </c>
      <c r="M279" s="21">
        <f t="shared" si="117"/>
        <v>0</v>
      </c>
      <c r="N279" s="21">
        <f t="shared" si="117"/>
        <v>0</v>
      </c>
      <c r="O279" s="21">
        <f t="shared" si="117"/>
        <v>0</v>
      </c>
      <c r="P279" s="21">
        <f t="shared" si="117"/>
        <v>0</v>
      </c>
      <c r="Q279" s="21">
        <f t="shared" si="117"/>
        <v>0</v>
      </c>
      <c r="R279" s="21">
        <f t="shared" si="117"/>
        <v>0</v>
      </c>
      <c r="S279" s="21">
        <f t="shared" si="117"/>
        <v>0</v>
      </c>
      <c r="T279" s="21">
        <f t="shared" si="117"/>
        <v>0</v>
      </c>
      <c r="U279" s="21">
        <f t="shared" si="117"/>
        <v>0</v>
      </c>
      <c r="V279" s="21">
        <f t="shared" si="117"/>
        <v>0</v>
      </c>
      <c r="W279" s="21">
        <f t="shared" si="117"/>
        <v>0</v>
      </c>
      <c r="X279" s="21">
        <f t="shared" si="117"/>
        <v>0</v>
      </c>
      <c r="Y279" s="21">
        <f t="shared" si="117"/>
        <v>0</v>
      </c>
      <c r="Z279" s="21">
        <f t="shared" si="117"/>
        <v>0</v>
      </c>
      <c r="AA279" s="21">
        <f t="shared" si="117"/>
        <v>0</v>
      </c>
      <c r="AB279" s="21">
        <f t="shared" si="117"/>
        <v>0</v>
      </c>
      <c r="AC279" s="21">
        <f t="shared" si="117"/>
        <v>0</v>
      </c>
      <c r="AD279" s="21">
        <f t="shared" si="117"/>
        <v>0</v>
      </c>
      <c r="AE279" s="21">
        <f t="shared" si="117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18">+C288+C289+C290</f>
        <v>8.1676578021548966E-4</v>
      </c>
      <c r="D287" s="21">
        <f t="shared" ref="D287:AE287" si="119">+D288+D289+D290</f>
        <v>7.7906130385938107E-4</v>
      </c>
      <c r="E287" s="21">
        <f t="shared" si="119"/>
        <v>7.4204642092295437E-4</v>
      </c>
      <c r="F287" s="21">
        <f t="shared" si="119"/>
        <v>7.062075857872125E-4</v>
      </c>
      <c r="G287" s="21">
        <f t="shared" si="119"/>
        <v>6.7155230035250574E-4</v>
      </c>
      <c r="H287" s="21">
        <f t="shared" si="119"/>
        <v>6.378686894006636E-4</v>
      </c>
      <c r="I287" s="21">
        <f t="shared" si="119"/>
        <v>6.0810563909581572E-4</v>
      </c>
      <c r="J287" s="21">
        <f t="shared" si="119"/>
        <v>5.9171796697374019E-4</v>
      </c>
      <c r="K287" s="21">
        <f t="shared" si="119"/>
        <v>5.8933938291014394E-4</v>
      </c>
      <c r="L287" s="21">
        <f t="shared" si="119"/>
        <v>5.8473337608043409E-4</v>
      </c>
      <c r="M287" s="21">
        <f t="shared" si="119"/>
        <v>5.7862034140797791E-4</v>
      </c>
      <c r="N287" s="21">
        <f t="shared" si="119"/>
        <v>5.5899494934679556E-4</v>
      </c>
      <c r="O287" s="21">
        <f t="shared" si="119"/>
        <v>5.3482262173962702E-4</v>
      </c>
      <c r="P287" s="21">
        <f t="shared" si="119"/>
        <v>5.0622549007860976E-4</v>
      </c>
      <c r="Q287" s="21">
        <f t="shared" si="119"/>
        <v>4.7320460592576634E-4</v>
      </c>
      <c r="R287" s="21">
        <f t="shared" si="119"/>
        <v>4.3571569586142278E-4</v>
      </c>
      <c r="S287" s="21">
        <f t="shared" si="119"/>
        <v>3.9380488783856621E-4</v>
      </c>
      <c r="T287" s="21">
        <f t="shared" si="119"/>
        <v>3.4745725545951142E-4</v>
      </c>
      <c r="U287" s="21">
        <f t="shared" si="119"/>
        <v>2.6313881379662351E-4</v>
      </c>
      <c r="V287" s="21">
        <f t="shared" si="119"/>
        <v>1.8878414162002671E-4</v>
      </c>
      <c r="W287" s="21">
        <f t="shared" si="119"/>
        <v>1.2439323892972097E-4</v>
      </c>
      <c r="X287" s="21">
        <f t="shared" si="119"/>
        <v>1.0839629244143412E-4</v>
      </c>
      <c r="Y287" s="21">
        <f t="shared" si="119"/>
        <v>9.2399345953147335E-5</v>
      </c>
      <c r="Z287" s="21">
        <f t="shared" si="119"/>
        <v>7.640239946486046E-5</v>
      </c>
      <c r="AA287" s="21">
        <f t="shared" si="119"/>
        <v>6.4038788976734787E-5</v>
      </c>
      <c r="AB287" s="21">
        <f t="shared" si="119"/>
        <v>4.4527454988367412E-5</v>
      </c>
      <c r="AC287" s="21">
        <f t="shared" si="119"/>
        <v>2.8411560000000001E-5</v>
      </c>
      <c r="AD287" s="21">
        <f t="shared" si="119"/>
        <v>2.9376270000000003E-5</v>
      </c>
      <c r="AE287" s="21">
        <f t="shared" si="119"/>
        <v>3.0340979999999995E-5</v>
      </c>
    </row>
    <row r="288" spans="1:31" x14ac:dyDescent="0.2">
      <c r="A288" s="80" t="s">
        <v>534</v>
      </c>
      <c r="B288" s="4" t="s">
        <v>798</v>
      </c>
      <c r="C288" s="27">
        <v>2.4080448858294E-6</v>
      </c>
      <c r="D288" s="27">
        <v>2.5284527977540997E-6</v>
      </c>
      <c r="E288" s="27">
        <v>2.268252972602013E-6</v>
      </c>
      <c r="F288" s="27">
        <v>2.0198587934789965E-6</v>
      </c>
      <c r="G288" s="27">
        <v>1.8950191584043711E-6</v>
      </c>
      <c r="H288" s="27">
        <v>1.68185884920823E-6</v>
      </c>
      <c r="I288" s="27">
        <v>1.3972843059078447E-6</v>
      </c>
      <c r="J288" s="27">
        <v>1.4327185286215612E-6</v>
      </c>
      <c r="K288" s="27">
        <v>1.3763494746918395E-6</v>
      </c>
      <c r="L288" s="27">
        <v>9.3959093420175246E-7</v>
      </c>
      <c r="M288" s="27">
        <v>8.4283783051894364E-7</v>
      </c>
      <c r="N288" s="27">
        <v>7.7242131733105821E-7</v>
      </c>
      <c r="O288" s="27">
        <v>6.0437493825162154E-7</v>
      </c>
      <c r="P288" s="27">
        <v>4.6083018541776932E-7</v>
      </c>
      <c r="Q288" s="27">
        <v>3.4283862085262732E-7</v>
      </c>
      <c r="R288" s="27">
        <v>2.0612682488187419E-7</v>
      </c>
      <c r="S288" s="27">
        <v>9.682275049269867E-8</v>
      </c>
      <c r="T288" s="27">
        <v>0</v>
      </c>
      <c r="U288" s="27">
        <v>0</v>
      </c>
      <c r="V288" s="27">
        <v>0</v>
      </c>
      <c r="W288" s="27">
        <v>0</v>
      </c>
      <c r="X288" s="27">
        <v>0</v>
      </c>
      <c r="Y288" s="27">
        <v>0</v>
      </c>
      <c r="Z288" s="27">
        <v>0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8.1435773532966026E-4</v>
      </c>
      <c r="D289" s="27">
        <v>7.7653285106162701E-4</v>
      </c>
      <c r="E289" s="27">
        <v>7.3977816795035237E-4</v>
      </c>
      <c r="F289" s="27">
        <v>7.0418772699373355E-4</v>
      </c>
      <c r="G289" s="27">
        <v>6.6965728119410136E-4</v>
      </c>
      <c r="H289" s="27">
        <v>6.3618683055145537E-4</v>
      </c>
      <c r="I289" s="27">
        <v>6.0670835478990792E-4</v>
      </c>
      <c r="J289" s="27">
        <v>5.9028524844511861E-4</v>
      </c>
      <c r="K289" s="27">
        <v>5.8796303343545216E-4</v>
      </c>
      <c r="L289" s="27">
        <v>5.837937851462323E-4</v>
      </c>
      <c r="M289" s="27">
        <v>5.7777750357745894E-4</v>
      </c>
      <c r="N289" s="27">
        <v>5.5822252802946448E-4</v>
      </c>
      <c r="O289" s="27">
        <v>5.3421824680137538E-4</v>
      </c>
      <c r="P289" s="27">
        <v>5.0576465989319197E-4</v>
      </c>
      <c r="Q289" s="27">
        <v>4.7286176730491371E-4</v>
      </c>
      <c r="R289" s="27">
        <v>4.3550956903654092E-4</v>
      </c>
      <c r="S289" s="27">
        <v>3.9370806508807354E-4</v>
      </c>
      <c r="T289" s="27">
        <v>3.4745725545951142E-4</v>
      </c>
      <c r="U289" s="27">
        <v>2.6313881379662351E-4</v>
      </c>
      <c r="V289" s="27">
        <v>1.8878414162002671E-4</v>
      </c>
      <c r="W289" s="27">
        <v>1.2439323892972097E-4</v>
      </c>
      <c r="X289" s="27">
        <v>1.0839629244143412E-4</v>
      </c>
      <c r="Y289" s="27">
        <v>9.2399345953147335E-5</v>
      </c>
      <c r="Z289" s="27">
        <v>7.640239946486046E-5</v>
      </c>
      <c r="AA289" s="27">
        <v>6.4038788976734787E-5</v>
      </c>
      <c r="AB289" s="27">
        <v>4.4527454988367412E-5</v>
      </c>
      <c r="AC289" s="27">
        <v>2.8411560000000001E-5</v>
      </c>
      <c r="AD289" s="27">
        <v>2.9376270000000003E-5</v>
      </c>
      <c r="AE289" s="27">
        <v>3.0340979999999995E-5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0">+C292+C293</f>
        <v>0</v>
      </c>
      <c r="D291" s="21">
        <f t="shared" ref="D291:AE291" si="121">+D292+D293</f>
        <v>0</v>
      </c>
      <c r="E291" s="21">
        <f t="shared" si="121"/>
        <v>0</v>
      </c>
      <c r="F291" s="21">
        <f t="shared" si="121"/>
        <v>0</v>
      </c>
      <c r="G291" s="21">
        <f t="shared" si="121"/>
        <v>0</v>
      </c>
      <c r="H291" s="21">
        <f t="shared" si="121"/>
        <v>0</v>
      </c>
      <c r="I291" s="21">
        <f t="shared" si="121"/>
        <v>0</v>
      </c>
      <c r="J291" s="21">
        <f t="shared" si="121"/>
        <v>0</v>
      </c>
      <c r="K291" s="21">
        <f t="shared" si="121"/>
        <v>0</v>
      </c>
      <c r="L291" s="21">
        <f t="shared" si="121"/>
        <v>0</v>
      </c>
      <c r="M291" s="21">
        <f t="shared" si="121"/>
        <v>0</v>
      </c>
      <c r="N291" s="21">
        <f t="shared" si="121"/>
        <v>0</v>
      </c>
      <c r="O291" s="21">
        <f t="shared" si="121"/>
        <v>0</v>
      </c>
      <c r="P291" s="21">
        <f t="shared" si="121"/>
        <v>0</v>
      </c>
      <c r="Q291" s="21">
        <f t="shared" si="121"/>
        <v>0</v>
      </c>
      <c r="R291" s="21">
        <f t="shared" si="121"/>
        <v>0</v>
      </c>
      <c r="S291" s="21">
        <f t="shared" si="121"/>
        <v>0</v>
      </c>
      <c r="T291" s="21">
        <f t="shared" si="121"/>
        <v>0</v>
      </c>
      <c r="U291" s="21">
        <f t="shared" si="121"/>
        <v>0</v>
      </c>
      <c r="V291" s="21">
        <f t="shared" si="121"/>
        <v>0</v>
      </c>
      <c r="W291" s="21">
        <f t="shared" si="121"/>
        <v>0</v>
      </c>
      <c r="X291" s="21">
        <f t="shared" si="121"/>
        <v>0</v>
      </c>
      <c r="Y291" s="21">
        <f t="shared" si="121"/>
        <v>0</v>
      </c>
      <c r="Z291" s="21">
        <f t="shared" si="121"/>
        <v>0</v>
      </c>
      <c r="AA291" s="21">
        <f t="shared" si="121"/>
        <v>0</v>
      </c>
      <c r="AB291" s="21">
        <f t="shared" si="121"/>
        <v>0</v>
      </c>
      <c r="AC291" s="21">
        <f t="shared" si="121"/>
        <v>0</v>
      </c>
      <c r="AD291" s="21">
        <f t="shared" si="121"/>
        <v>0</v>
      </c>
      <c r="AE291" s="21">
        <f t="shared" si="12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2">+C298+C383+C391+C399+C407+C415+C423+C424</f>
        <v>0</v>
      </c>
      <c r="D297" s="28">
        <f t="shared" ref="D297:AE297" si="123">+D298+D383+D391+D399+D407+D415+D423+D424</f>
        <v>0</v>
      </c>
      <c r="E297" s="28">
        <f t="shared" si="123"/>
        <v>0</v>
      </c>
      <c r="F297" s="28">
        <f t="shared" si="123"/>
        <v>0</v>
      </c>
      <c r="G297" s="28">
        <f t="shared" si="123"/>
        <v>0</v>
      </c>
      <c r="H297" s="28">
        <f t="shared" si="123"/>
        <v>0</v>
      </c>
      <c r="I297" s="28">
        <f t="shared" si="123"/>
        <v>0</v>
      </c>
      <c r="J297" s="28">
        <f t="shared" si="123"/>
        <v>0</v>
      </c>
      <c r="K297" s="28">
        <f t="shared" si="123"/>
        <v>0</v>
      </c>
      <c r="L297" s="28">
        <f t="shared" si="123"/>
        <v>0</v>
      </c>
      <c r="M297" s="28">
        <f t="shared" si="123"/>
        <v>0</v>
      </c>
      <c r="N297" s="28">
        <f t="shared" si="123"/>
        <v>0</v>
      </c>
      <c r="O297" s="28">
        <f t="shared" si="123"/>
        <v>0</v>
      </c>
      <c r="P297" s="28">
        <f t="shared" si="123"/>
        <v>0</v>
      </c>
      <c r="Q297" s="28">
        <f t="shared" si="123"/>
        <v>0</v>
      </c>
      <c r="R297" s="28">
        <f t="shared" si="123"/>
        <v>0</v>
      </c>
      <c r="S297" s="28">
        <f t="shared" si="123"/>
        <v>0</v>
      </c>
      <c r="T297" s="28">
        <f t="shared" si="123"/>
        <v>0</v>
      </c>
      <c r="U297" s="28">
        <f t="shared" si="123"/>
        <v>0</v>
      </c>
      <c r="V297" s="28">
        <f t="shared" si="123"/>
        <v>0</v>
      </c>
      <c r="W297" s="28">
        <f t="shared" si="123"/>
        <v>0</v>
      </c>
      <c r="X297" s="28">
        <f t="shared" si="123"/>
        <v>0</v>
      </c>
      <c r="Y297" s="28">
        <f t="shared" si="123"/>
        <v>0</v>
      </c>
      <c r="Z297" s="28">
        <f t="shared" si="123"/>
        <v>0</v>
      </c>
      <c r="AA297" s="28">
        <f t="shared" si="123"/>
        <v>0</v>
      </c>
      <c r="AB297" s="28">
        <f t="shared" si="123"/>
        <v>0</v>
      </c>
      <c r="AC297" s="28">
        <f t="shared" si="123"/>
        <v>0</v>
      </c>
      <c r="AD297" s="28">
        <f t="shared" si="123"/>
        <v>0</v>
      </c>
      <c r="AE297" s="28">
        <f t="shared" si="123"/>
        <v>3.1648000000000002E-6</v>
      </c>
    </row>
    <row r="298" spans="1:31" x14ac:dyDescent="0.2">
      <c r="A298" s="9" t="s">
        <v>549</v>
      </c>
      <c r="B298" s="4" t="s">
        <v>550</v>
      </c>
      <c r="C298" s="21">
        <f t="shared" ref="C298" si="124">+C299+C367</f>
        <v>0</v>
      </c>
      <c r="D298" s="21">
        <f t="shared" ref="D298:AE298" si="125">+D299+D367</f>
        <v>0</v>
      </c>
      <c r="E298" s="21">
        <f t="shared" si="125"/>
        <v>0</v>
      </c>
      <c r="F298" s="21">
        <f t="shared" si="125"/>
        <v>0</v>
      </c>
      <c r="G298" s="21">
        <f t="shared" si="125"/>
        <v>0</v>
      </c>
      <c r="H298" s="21">
        <f t="shared" si="125"/>
        <v>0</v>
      </c>
      <c r="I298" s="21">
        <f t="shared" si="125"/>
        <v>0</v>
      </c>
      <c r="J298" s="21">
        <f t="shared" si="125"/>
        <v>0</v>
      </c>
      <c r="K298" s="21">
        <f t="shared" si="125"/>
        <v>0</v>
      </c>
      <c r="L298" s="21">
        <f t="shared" si="125"/>
        <v>0</v>
      </c>
      <c r="M298" s="21">
        <f t="shared" si="125"/>
        <v>0</v>
      </c>
      <c r="N298" s="21">
        <f t="shared" si="125"/>
        <v>0</v>
      </c>
      <c r="O298" s="21">
        <f t="shared" si="125"/>
        <v>0</v>
      </c>
      <c r="P298" s="21">
        <f t="shared" si="125"/>
        <v>0</v>
      </c>
      <c r="Q298" s="21">
        <f t="shared" si="125"/>
        <v>0</v>
      </c>
      <c r="R298" s="21">
        <f t="shared" si="125"/>
        <v>0</v>
      </c>
      <c r="S298" s="21">
        <f t="shared" si="125"/>
        <v>0</v>
      </c>
      <c r="T298" s="21">
        <f t="shared" si="125"/>
        <v>0</v>
      </c>
      <c r="U298" s="21">
        <f t="shared" si="125"/>
        <v>0</v>
      </c>
      <c r="V298" s="21">
        <f t="shared" si="125"/>
        <v>0</v>
      </c>
      <c r="W298" s="21">
        <f t="shared" si="125"/>
        <v>0</v>
      </c>
      <c r="X298" s="21">
        <f t="shared" si="125"/>
        <v>0</v>
      </c>
      <c r="Y298" s="21">
        <f t="shared" si="125"/>
        <v>0</v>
      </c>
      <c r="Z298" s="21">
        <f t="shared" si="125"/>
        <v>0</v>
      </c>
      <c r="AA298" s="21">
        <f t="shared" si="125"/>
        <v>0</v>
      </c>
      <c r="AB298" s="21">
        <f t="shared" si="125"/>
        <v>0</v>
      </c>
      <c r="AC298" s="21">
        <f t="shared" si="125"/>
        <v>0</v>
      </c>
      <c r="AD298" s="21">
        <f t="shared" si="125"/>
        <v>0</v>
      </c>
      <c r="AE298" s="21">
        <f t="shared" si="125"/>
        <v>0</v>
      </c>
    </row>
    <row r="299" spans="1:31" x14ac:dyDescent="0.2">
      <c r="A299" s="9" t="s">
        <v>551</v>
      </c>
      <c r="B299" s="4" t="s">
        <v>552</v>
      </c>
      <c r="C299" s="21">
        <f t="shared" ref="C299" si="126">+C300+C349+C364</f>
        <v>0</v>
      </c>
      <c r="D299" s="21">
        <f t="shared" ref="D299:AE299" si="127">+D300+D349+D364</f>
        <v>0</v>
      </c>
      <c r="E299" s="21">
        <f t="shared" si="127"/>
        <v>0</v>
      </c>
      <c r="F299" s="21">
        <f t="shared" si="127"/>
        <v>0</v>
      </c>
      <c r="G299" s="21">
        <f t="shared" si="127"/>
        <v>0</v>
      </c>
      <c r="H299" s="21">
        <f t="shared" si="127"/>
        <v>0</v>
      </c>
      <c r="I299" s="21">
        <f t="shared" si="127"/>
        <v>0</v>
      </c>
      <c r="J299" s="21">
        <f t="shared" si="127"/>
        <v>0</v>
      </c>
      <c r="K299" s="21">
        <f t="shared" si="127"/>
        <v>0</v>
      </c>
      <c r="L299" s="21">
        <f t="shared" si="127"/>
        <v>0</v>
      </c>
      <c r="M299" s="21">
        <f t="shared" si="127"/>
        <v>0</v>
      </c>
      <c r="N299" s="21">
        <f t="shared" si="127"/>
        <v>0</v>
      </c>
      <c r="O299" s="21">
        <f t="shared" si="127"/>
        <v>0</v>
      </c>
      <c r="P299" s="21">
        <f t="shared" si="127"/>
        <v>0</v>
      </c>
      <c r="Q299" s="21">
        <f t="shared" si="127"/>
        <v>0</v>
      </c>
      <c r="R299" s="21">
        <f t="shared" si="127"/>
        <v>0</v>
      </c>
      <c r="S299" s="21">
        <f t="shared" si="127"/>
        <v>0</v>
      </c>
      <c r="T299" s="21">
        <f t="shared" si="127"/>
        <v>0</v>
      </c>
      <c r="U299" s="21">
        <f t="shared" si="127"/>
        <v>0</v>
      </c>
      <c r="V299" s="21">
        <f t="shared" si="127"/>
        <v>0</v>
      </c>
      <c r="W299" s="21">
        <f t="shared" si="127"/>
        <v>0</v>
      </c>
      <c r="X299" s="21">
        <f t="shared" si="127"/>
        <v>0</v>
      </c>
      <c r="Y299" s="21">
        <f t="shared" si="127"/>
        <v>0</v>
      </c>
      <c r="Z299" s="21">
        <f t="shared" si="127"/>
        <v>0</v>
      </c>
      <c r="AA299" s="21">
        <f t="shared" si="127"/>
        <v>0</v>
      </c>
      <c r="AB299" s="21">
        <f t="shared" si="127"/>
        <v>0</v>
      </c>
      <c r="AC299" s="21">
        <f t="shared" si="127"/>
        <v>0</v>
      </c>
      <c r="AD299" s="21">
        <f t="shared" si="127"/>
        <v>0</v>
      </c>
      <c r="AE299" s="21">
        <f t="shared" si="127"/>
        <v>0</v>
      </c>
    </row>
    <row r="300" spans="1:31" x14ac:dyDescent="0.2">
      <c r="A300" s="9" t="s">
        <v>553</v>
      </c>
      <c r="B300" s="4" t="s">
        <v>554</v>
      </c>
      <c r="C300" s="21">
        <f t="shared" ref="C300" si="128">+C301+C341</f>
        <v>0</v>
      </c>
      <c r="D300" s="21">
        <f t="shared" ref="D300:AE300" si="129">+D301+D341</f>
        <v>0</v>
      </c>
      <c r="E300" s="21">
        <f t="shared" si="129"/>
        <v>0</v>
      </c>
      <c r="F300" s="21">
        <f t="shared" si="129"/>
        <v>0</v>
      </c>
      <c r="G300" s="21">
        <f t="shared" si="129"/>
        <v>0</v>
      </c>
      <c r="H300" s="21">
        <f t="shared" si="129"/>
        <v>0</v>
      </c>
      <c r="I300" s="21">
        <f t="shared" si="129"/>
        <v>0</v>
      </c>
      <c r="J300" s="21">
        <f t="shared" si="129"/>
        <v>0</v>
      </c>
      <c r="K300" s="21">
        <f t="shared" si="129"/>
        <v>0</v>
      </c>
      <c r="L300" s="21">
        <f t="shared" si="129"/>
        <v>0</v>
      </c>
      <c r="M300" s="21">
        <f t="shared" si="129"/>
        <v>0</v>
      </c>
      <c r="N300" s="21">
        <f t="shared" si="129"/>
        <v>0</v>
      </c>
      <c r="O300" s="21">
        <f t="shared" si="129"/>
        <v>0</v>
      </c>
      <c r="P300" s="21">
        <f t="shared" si="129"/>
        <v>0</v>
      </c>
      <c r="Q300" s="21">
        <f t="shared" si="129"/>
        <v>0</v>
      </c>
      <c r="R300" s="21">
        <f t="shared" si="129"/>
        <v>0</v>
      </c>
      <c r="S300" s="21">
        <f t="shared" si="129"/>
        <v>0</v>
      </c>
      <c r="T300" s="21">
        <f t="shared" si="129"/>
        <v>0</v>
      </c>
      <c r="U300" s="21">
        <f t="shared" si="129"/>
        <v>0</v>
      </c>
      <c r="V300" s="21">
        <f t="shared" si="129"/>
        <v>0</v>
      </c>
      <c r="W300" s="21">
        <f t="shared" si="129"/>
        <v>0</v>
      </c>
      <c r="X300" s="21">
        <f t="shared" si="129"/>
        <v>0</v>
      </c>
      <c r="Y300" s="21">
        <f t="shared" si="129"/>
        <v>0</v>
      </c>
      <c r="Z300" s="21">
        <f t="shared" si="129"/>
        <v>0</v>
      </c>
      <c r="AA300" s="21">
        <f t="shared" si="129"/>
        <v>0</v>
      </c>
      <c r="AB300" s="21">
        <f t="shared" si="129"/>
        <v>0</v>
      </c>
      <c r="AC300" s="21">
        <f t="shared" si="129"/>
        <v>0</v>
      </c>
      <c r="AD300" s="21">
        <f t="shared" si="129"/>
        <v>0</v>
      </c>
      <c r="AE300" s="21">
        <f t="shared" si="129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0">+C302+C315+C328</f>
        <v>0</v>
      </c>
      <c r="D301" s="21">
        <f t="shared" ref="D301:AE301" si="131">+D302+D315+D328</f>
        <v>0</v>
      </c>
      <c r="E301" s="21">
        <f t="shared" si="131"/>
        <v>0</v>
      </c>
      <c r="F301" s="21">
        <f t="shared" si="131"/>
        <v>0</v>
      </c>
      <c r="G301" s="21">
        <f t="shared" si="131"/>
        <v>0</v>
      </c>
      <c r="H301" s="21">
        <f t="shared" si="131"/>
        <v>0</v>
      </c>
      <c r="I301" s="21">
        <f t="shared" si="131"/>
        <v>0</v>
      </c>
      <c r="J301" s="21">
        <f t="shared" si="131"/>
        <v>0</v>
      </c>
      <c r="K301" s="21">
        <f t="shared" si="131"/>
        <v>0</v>
      </c>
      <c r="L301" s="21">
        <f t="shared" si="131"/>
        <v>0</v>
      </c>
      <c r="M301" s="21">
        <f t="shared" si="131"/>
        <v>0</v>
      </c>
      <c r="N301" s="21">
        <f t="shared" si="131"/>
        <v>0</v>
      </c>
      <c r="O301" s="21">
        <f t="shared" si="131"/>
        <v>0</v>
      </c>
      <c r="P301" s="21">
        <f t="shared" si="131"/>
        <v>0</v>
      </c>
      <c r="Q301" s="21">
        <f t="shared" si="131"/>
        <v>0</v>
      </c>
      <c r="R301" s="21">
        <f t="shared" si="131"/>
        <v>0</v>
      </c>
      <c r="S301" s="21">
        <f t="shared" si="131"/>
        <v>0</v>
      </c>
      <c r="T301" s="21">
        <f t="shared" si="131"/>
        <v>0</v>
      </c>
      <c r="U301" s="21">
        <f t="shared" si="131"/>
        <v>0</v>
      </c>
      <c r="V301" s="21">
        <f t="shared" si="131"/>
        <v>0</v>
      </c>
      <c r="W301" s="21">
        <f t="shared" si="131"/>
        <v>0</v>
      </c>
      <c r="X301" s="21">
        <f t="shared" si="131"/>
        <v>0</v>
      </c>
      <c r="Y301" s="21">
        <f t="shared" si="131"/>
        <v>0</v>
      </c>
      <c r="Z301" s="21">
        <f t="shared" si="131"/>
        <v>0</v>
      </c>
      <c r="AA301" s="21">
        <f t="shared" si="131"/>
        <v>0</v>
      </c>
      <c r="AB301" s="21">
        <f t="shared" si="131"/>
        <v>0</v>
      </c>
      <c r="AC301" s="21">
        <f t="shared" si="131"/>
        <v>0</v>
      </c>
      <c r="AD301" s="21">
        <f t="shared" si="131"/>
        <v>0</v>
      </c>
      <c r="AE301" s="21">
        <f t="shared" si="131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2">+C303+C304+C305+C306+C307+C308+C309+C310+C311+C312+C313+C314</f>
        <v>0</v>
      </c>
      <c r="D302" s="21">
        <f t="shared" ref="D302:AE302" si="133">+D303+D304+D305+D306+D307+D308+D309+D310+D311+D312+D313+D314</f>
        <v>0</v>
      </c>
      <c r="E302" s="21">
        <f t="shared" si="133"/>
        <v>0</v>
      </c>
      <c r="F302" s="21">
        <f t="shared" si="133"/>
        <v>0</v>
      </c>
      <c r="G302" s="21">
        <f t="shared" si="133"/>
        <v>0</v>
      </c>
      <c r="H302" s="21">
        <f t="shared" si="133"/>
        <v>0</v>
      </c>
      <c r="I302" s="21">
        <f t="shared" si="133"/>
        <v>0</v>
      </c>
      <c r="J302" s="21">
        <f t="shared" si="133"/>
        <v>0</v>
      </c>
      <c r="K302" s="21">
        <f t="shared" si="133"/>
        <v>0</v>
      </c>
      <c r="L302" s="21">
        <f t="shared" si="133"/>
        <v>0</v>
      </c>
      <c r="M302" s="21">
        <f t="shared" si="133"/>
        <v>0</v>
      </c>
      <c r="N302" s="21">
        <f t="shared" si="133"/>
        <v>0</v>
      </c>
      <c r="O302" s="21">
        <f t="shared" si="133"/>
        <v>0</v>
      </c>
      <c r="P302" s="21">
        <f t="shared" si="133"/>
        <v>0</v>
      </c>
      <c r="Q302" s="21">
        <f t="shared" si="133"/>
        <v>0</v>
      </c>
      <c r="R302" s="21">
        <f t="shared" si="133"/>
        <v>0</v>
      </c>
      <c r="S302" s="21">
        <f t="shared" si="133"/>
        <v>0</v>
      </c>
      <c r="T302" s="21">
        <f t="shared" si="133"/>
        <v>0</v>
      </c>
      <c r="U302" s="21">
        <f t="shared" si="133"/>
        <v>0</v>
      </c>
      <c r="V302" s="21">
        <f t="shared" si="133"/>
        <v>0</v>
      </c>
      <c r="W302" s="21">
        <f t="shared" si="133"/>
        <v>0</v>
      </c>
      <c r="X302" s="21">
        <f t="shared" si="133"/>
        <v>0</v>
      </c>
      <c r="Y302" s="21">
        <f t="shared" si="133"/>
        <v>0</v>
      </c>
      <c r="Z302" s="21">
        <f t="shared" si="133"/>
        <v>0</v>
      </c>
      <c r="AA302" s="21">
        <f t="shared" si="133"/>
        <v>0</v>
      </c>
      <c r="AB302" s="21">
        <f t="shared" si="133"/>
        <v>0</v>
      </c>
      <c r="AC302" s="21">
        <f t="shared" si="133"/>
        <v>0</v>
      </c>
      <c r="AD302" s="21">
        <f t="shared" si="133"/>
        <v>0</v>
      </c>
      <c r="AE302" s="21">
        <f t="shared" si="133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4">+C316+C317+C318+C319+C320+C321+C322+C323+C324+C325+C326+C327</f>
        <v>0</v>
      </c>
      <c r="D315" s="21">
        <f t="shared" ref="D315:AE315" si="135">+D316+D317+D318+D319+D320+D321+D322+D323+D324+D325+D326+D327</f>
        <v>0</v>
      </c>
      <c r="E315" s="21">
        <f t="shared" si="135"/>
        <v>0</v>
      </c>
      <c r="F315" s="21">
        <f t="shared" si="135"/>
        <v>0</v>
      </c>
      <c r="G315" s="21">
        <f t="shared" si="135"/>
        <v>0</v>
      </c>
      <c r="H315" s="21">
        <f t="shared" si="135"/>
        <v>0</v>
      </c>
      <c r="I315" s="21">
        <f t="shared" si="135"/>
        <v>0</v>
      </c>
      <c r="J315" s="21">
        <f t="shared" si="135"/>
        <v>0</v>
      </c>
      <c r="K315" s="21">
        <f t="shared" si="135"/>
        <v>0</v>
      </c>
      <c r="L315" s="21">
        <f t="shared" si="135"/>
        <v>0</v>
      </c>
      <c r="M315" s="21">
        <f t="shared" si="135"/>
        <v>0</v>
      </c>
      <c r="N315" s="21">
        <f t="shared" si="135"/>
        <v>0</v>
      </c>
      <c r="O315" s="21">
        <f t="shared" si="135"/>
        <v>0</v>
      </c>
      <c r="P315" s="21">
        <f t="shared" si="135"/>
        <v>0</v>
      </c>
      <c r="Q315" s="21">
        <f t="shared" si="135"/>
        <v>0</v>
      </c>
      <c r="R315" s="21">
        <f t="shared" si="135"/>
        <v>0</v>
      </c>
      <c r="S315" s="21">
        <f t="shared" si="135"/>
        <v>0</v>
      </c>
      <c r="T315" s="21">
        <f t="shared" si="135"/>
        <v>0</v>
      </c>
      <c r="U315" s="21">
        <f t="shared" si="135"/>
        <v>0</v>
      </c>
      <c r="V315" s="21">
        <f t="shared" si="135"/>
        <v>0</v>
      </c>
      <c r="W315" s="21">
        <f t="shared" si="135"/>
        <v>0</v>
      </c>
      <c r="X315" s="21">
        <f t="shared" si="135"/>
        <v>0</v>
      </c>
      <c r="Y315" s="21">
        <f t="shared" si="135"/>
        <v>0</v>
      </c>
      <c r="Z315" s="21">
        <f t="shared" si="135"/>
        <v>0</v>
      </c>
      <c r="AA315" s="21">
        <f t="shared" si="135"/>
        <v>0</v>
      </c>
      <c r="AB315" s="21">
        <f t="shared" si="135"/>
        <v>0</v>
      </c>
      <c r="AC315" s="21">
        <f t="shared" si="135"/>
        <v>0</v>
      </c>
      <c r="AD315" s="21">
        <f t="shared" si="135"/>
        <v>0</v>
      </c>
      <c r="AE315" s="21">
        <f t="shared" si="135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6">+C329+C330+C331+C332+C333+C334+C335+C336+C337+C338+C339+C340</f>
        <v>0</v>
      </c>
      <c r="D328" s="21">
        <f t="shared" ref="D328:AE328" si="137">+D329+D330+D331+D332+D333+D334+D335+D336+D337+D338+D339+D340</f>
        <v>0</v>
      </c>
      <c r="E328" s="21">
        <f t="shared" si="137"/>
        <v>0</v>
      </c>
      <c r="F328" s="21">
        <f t="shared" si="137"/>
        <v>0</v>
      </c>
      <c r="G328" s="21">
        <f t="shared" si="137"/>
        <v>0</v>
      </c>
      <c r="H328" s="21">
        <f t="shared" si="137"/>
        <v>0</v>
      </c>
      <c r="I328" s="21">
        <f t="shared" si="137"/>
        <v>0</v>
      </c>
      <c r="J328" s="21">
        <f t="shared" si="137"/>
        <v>0</v>
      </c>
      <c r="K328" s="21">
        <f t="shared" si="137"/>
        <v>0</v>
      </c>
      <c r="L328" s="21">
        <f t="shared" si="137"/>
        <v>0</v>
      </c>
      <c r="M328" s="21">
        <f t="shared" si="137"/>
        <v>0</v>
      </c>
      <c r="N328" s="21">
        <f t="shared" si="137"/>
        <v>0</v>
      </c>
      <c r="O328" s="21">
        <f t="shared" si="137"/>
        <v>0</v>
      </c>
      <c r="P328" s="21">
        <f t="shared" si="137"/>
        <v>0</v>
      </c>
      <c r="Q328" s="21">
        <f t="shared" si="137"/>
        <v>0</v>
      </c>
      <c r="R328" s="21">
        <f t="shared" si="137"/>
        <v>0</v>
      </c>
      <c r="S328" s="21">
        <f t="shared" si="137"/>
        <v>0</v>
      </c>
      <c r="T328" s="21">
        <f t="shared" si="137"/>
        <v>0</v>
      </c>
      <c r="U328" s="21">
        <f t="shared" si="137"/>
        <v>0</v>
      </c>
      <c r="V328" s="21">
        <f t="shared" si="137"/>
        <v>0</v>
      </c>
      <c r="W328" s="21">
        <f t="shared" si="137"/>
        <v>0</v>
      </c>
      <c r="X328" s="21">
        <f t="shared" si="137"/>
        <v>0</v>
      </c>
      <c r="Y328" s="21">
        <f t="shared" si="137"/>
        <v>0</v>
      </c>
      <c r="Z328" s="21">
        <f t="shared" si="137"/>
        <v>0</v>
      </c>
      <c r="AA328" s="21">
        <f t="shared" si="137"/>
        <v>0</v>
      </c>
      <c r="AB328" s="21">
        <f t="shared" si="137"/>
        <v>0</v>
      </c>
      <c r="AC328" s="21">
        <f t="shared" si="137"/>
        <v>0</v>
      </c>
      <c r="AD328" s="21">
        <f t="shared" si="137"/>
        <v>0</v>
      </c>
      <c r="AE328" s="21">
        <f t="shared" si="137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38">+C342+C343+C344+C345+C346+C347+C348</f>
        <v>0</v>
      </c>
      <c r="D341" s="21">
        <f t="shared" ref="D341:AE341" si="139">+D342+D343+D344+D345+D346+D347+D348</f>
        <v>0</v>
      </c>
      <c r="E341" s="21">
        <f t="shared" si="139"/>
        <v>0</v>
      </c>
      <c r="F341" s="21">
        <f t="shared" si="139"/>
        <v>0</v>
      </c>
      <c r="G341" s="21">
        <f t="shared" si="139"/>
        <v>0</v>
      </c>
      <c r="H341" s="21">
        <f t="shared" si="139"/>
        <v>0</v>
      </c>
      <c r="I341" s="21">
        <f t="shared" si="139"/>
        <v>0</v>
      </c>
      <c r="J341" s="21">
        <f t="shared" si="139"/>
        <v>0</v>
      </c>
      <c r="K341" s="21">
        <f t="shared" si="139"/>
        <v>0</v>
      </c>
      <c r="L341" s="21">
        <f t="shared" si="139"/>
        <v>0</v>
      </c>
      <c r="M341" s="21">
        <f t="shared" si="139"/>
        <v>0</v>
      </c>
      <c r="N341" s="21">
        <f t="shared" si="139"/>
        <v>0</v>
      </c>
      <c r="O341" s="21">
        <f t="shared" si="139"/>
        <v>0</v>
      </c>
      <c r="P341" s="21">
        <f t="shared" si="139"/>
        <v>0</v>
      </c>
      <c r="Q341" s="21">
        <f t="shared" si="139"/>
        <v>0</v>
      </c>
      <c r="R341" s="21">
        <f t="shared" si="139"/>
        <v>0</v>
      </c>
      <c r="S341" s="21">
        <f t="shared" si="139"/>
        <v>0</v>
      </c>
      <c r="T341" s="21">
        <f t="shared" si="139"/>
        <v>0</v>
      </c>
      <c r="U341" s="21">
        <f t="shared" si="139"/>
        <v>0</v>
      </c>
      <c r="V341" s="21">
        <f t="shared" si="139"/>
        <v>0</v>
      </c>
      <c r="W341" s="21">
        <f t="shared" si="139"/>
        <v>0</v>
      </c>
      <c r="X341" s="21">
        <f t="shared" si="139"/>
        <v>0</v>
      </c>
      <c r="Y341" s="21">
        <f t="shared" si="139"/>
        <v>0</v>
      </c>
      <c r="Z341" s="21">
        <f t="shared" si="139"/>
        <v>0</v>
      </c>
      <c r="AA341" s="21">
        <f t="shared" si="139"/>
        <v>0</v>
      </c>
      <c r="AB341" s="21">
        <f t="shared" si="139"/>
        <v>0</v>
      </c>
      <c r="AC341" s="21">
        <f t="shared" si="139"/>
        <v>0</v>
      </c>
      <c r="AD341" s="21">
        <f t="shared" si="139"/>
        <v>0</v>
      </c>
      <c r="AE341" s="21">
        <f t="shared" si="139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0">+C350+C355+C358+C363</f>
        <v>0</v>
      </c>
      <c r="D349" s="21">
        <f t="shared" ref="D349:AE349" si="141">+D350+D355+D358+D363</f>
        <v>0</v>
      </c>
      <c r="E349" s="21">
        <f t="shared" si="141"/>
        <v>0</v>
      </c>
      <c r="F349" s="21">
        <f t="shared" si="141"/>
        <v>0</v>
      </c>
      <c r="G349" s="21">
        <f t="shared" si="141"/>
        <v>0</v>
      </c>
      <c r="H349" s="21">
        <f t="shared" si="141"/>
        <v>0</v>
      </c>
      <c r="I349" s="21">
        <f t="shared" si="141"/>
        <v>0</v>
      </c>
      <c r="J349" s="21">
        <f t="shared" si="141"/>
        <v>0</v>
      </c>
      <c r="K349" s="21">
        <f t="shared" si="141"/>
        <v>0</v>
      </c>
      <c r="L349" s="21">
        <f t="shared" si="141"/>
        <v>0</v>
      </c>
      <c r="M349" s="21">
        <f t="shared" si="141"/>
        <v>0</v>
      </c>
      <c r="N349" s="21">
        <f t="shared" si="141"/>
        <v>0</v>
      </c>
      <c r="O349" s="21">
        <f t="shared" si="141"/>
        <v>0</v>
      </c>
      <c r="P349" s="21">
        <f t="shared" si="141"/>
        <v>0</v>
      </c>
      <c r="Q349" s="21">
        <f t="shared" si="141"/>
        <v>0</v>
      </c>
      <c r="R349" s="21">
        <f t="shared" si="141"/>
        <v>0</v>
      </c>
      <c r="S349" s="21">
        <f t="shared" si="141"/>
        <v>0</v>
      </c>
      <c r="T349" s="21">
        <f t="shared" si="141"/>
        <v>0</v>
      </c>
      <c r="U349" s="21">
        <f t="shared" si="141"/>
        <v>0</v>
      </c>
      <c r="V349" s="21">
        <f t="shared" si="141"/>
        <v>0</v>
      </c>
      <c r="W349" s="21">
        <f t="shared" si="141"/>
        <v>0</v>
      </c>
      <c r="X349" s="21">
        <f t="shared" si="141"/>
        <v>0</v>
      </c>
      <c r="Y349" s="21">
        <f t="shared" si="141"/>
        <v>0</v>
      </c>
      <c r="Z349" s="21">
        <f t="shared" si="141"/>
        <v>0</v>
      </c>
      <c r="AA349" s="21">
        <f t="shared" si="141"/>
        <v>0</v>
      </c>
      <c r="AB349" s="21">
        <f t="shared" si="141"/>
        <v>0</v>
      </c>
      <c r="AC349" s="21">
        <f t="shared" si="141"/>
        <v>0</v>
      </c>
      <c r="AD349" s="21">
        <f t="shared" si="141"/>
        <v>0</v>
      </c>
      <c r="AE349" s="21">
        <f t="shared" si="141"/>
        <v>0</v>
      </c>
    </row>
    <row r="350" spans="1:31" x14ac:dyDescent="0.2">
      <c r="A350" s="9" t="s">
        <v>608</v>
      </c>
      <c r="B350" s="4" t="s">
        <v>609</v>
      </c>
      <c r="C350" s="21">
        <f t="shared" ref="C350" si="142">+C351+C352+C353+C354</f>
        <v>0</v>
      </c>
      <c r="D350" s="21">
        <f t="shared" ref="D350:AE350" si="143">+D351+D352+D353+D354</f>
        <v>0</v>
      </c>
      <c r="E350" s="21">
        <f t="shared" si="143"/>
        <v>0</v>
      </c>
      <c r="F350" s="21">
        <f t="shared" si="143"/>
        <v>0</v>
      </c>
      <c r="G350" s="21">
        <f t="shared" si="143"/>
        <v>0</v>
      </c>
      <c r="H350" s="21">
        <f t="shared" si="143"/>
        <v>0</v>
      </c>
      <c r="I350" s="21">
        <f t="shared" si="143"/>
        <v>0</v>
      </c>
      <c r="J350" s="21">
        <f t="shared" si="143"/>
        <v>0</v>
      </c>
      <c r="K350" s="21">
        <f t="shared" si="143"/>
        <v>0</v>
      </c>
      <c r="L350" s="21">
        <f t="shared" si="143"/>
        <v>0</v>
      </c>
      <c r="M350" s="21">
        <f t="shared" si="143"/>
        <v>0</v>
      </c>
      <c r="N350" s="21">
        <f t="shared" si="143"/>
        <v>0</v>
      </c>
      <c r="O350" s="21">
        <f t="shared" si="143"/>
        <v>0</v>
      </c>
      <c r="P350" s="21">
        <f t="shared" si="143"/>
        <v>0</v>
      </c>
      <c r="Q350" s="21">
        <f t="shared" si="143"/>
        <v>0</v>
      </c>
      <c r="R350" s="21">
        <f t="shared" si="143"/>
        <v>0</v>
      </c>
      <c r="S350" s="21">
        <f t="shared" si="143"/>
        <v>0</v>
      </c>
      <c r="T350" s="21">
        <f t="shared" si="143"/>
        <v>0</v>
      </c>
      <c r="U350" s="21">
        <f t="shared" si="143"/>
        <v>0</v>
      </c>
      <c r="V350" s="21">
        <f t="shared" si="143"/>
        <v>0</v>
      </c>
      <c r="W350" s="21">
        <f t="shared" si="143"/>
        <v>0</v>
      </c>
      <c r="X350" s="21">
        <f t="shared" si="143"/>
        <v>0</v>
      </c>
      <c r="Y350" s="21">
        <f t="shared" si="143"/>
        <v>0</v>
      </c>
      <c r="Z350" s="21">
        <f t="shared" si="143"/>
        <v>0</v>
      </c>
      <c r="AA350" s="21">
        <f t="shared" si="143"/>
        <v>0</v>
      </c>
      <c r="AB350" s="21">
        <f t="shared" si="143"/>
        <v>0</v>
      </c>
      <c r="AC350" s="21">
        <f t="shared" si="143"/>
        <v>0</v>
      </c>
      <c r="AD350" s="21">
        <f t="shared" si="143"/>
        <v>0</v>
      </c>
      <c r="AE350" s="21">
        <f t="shared" si="143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4">+C356+C357</f>
        <v>0</v>
      </c>
      <c r="D355" s="21">
        <f t="shared" ref="D355:AE355" si="145">+D356+D357</f>
        <v>0</v>
      </c>
      <c r="E355" s="21">
        <f t="shared" si="145"/>
        <v>0</v>
      </c>
      <c r="F355" s="21">
        <f t="shared" si="145"/>
        <v>0</v>
      </c>
      <c r="G355" s="21">
        <f t="shared" si="145"/>
        <v>0</v>
      </c>
      <c r="H355" s="21">
        <f t="shared" si="145"/>
        <v>0</v>
      </c>
      <c r="I355" s="21">
        <f t="shared" si="145"/>
        <v>0</v>
      </c>
      <c r="J355" s="21">
        <f t="shared" si="145"/>
        <v>0</v>
      </c>
      <c r="K355" s="21">
        <f t="shared" si="145"/>
        <v>0</v>
      </c>
      <c r="L355" s="21">
        <f t="shared" si="145"/>
        <v>0</v>
      </c>
      <c r="M355" s="21">
        <f t="shared" si="145"/>
        <v>0</v>
      </c>
      <c r="N355" s="21">
        <f t="shared" si="145"/>
        <v>0</v>
      </c>
      <c r="O355" s="21">
        <f t="shared" si="145"/>
        <v>0</v>
      </c>
      <c r="P355" s="21">
        <f t="shared" si="145"/>
        <v>0</v>
      </c>
      <c r="Q355" s="21">
        <f t="shared" si="145"/>
        <v>0</v>
      </c>
      <c r="R355" s="21">
        <f t="shared" si="145"/>
        <v>0</v>
      </c>
      <c r="S355" s="21">
        <f t="shared" si="145"/>
        <v>0</v>
      </c>
      <c r="T355" s="21">
        <f t="shared" si="145"/>
        <v>0</v>
      </c>
      <c r="U355" s="21">
        <f t="shared" si="145"/>
        <v>0</v>
      </c>
      <c r="V355" s="21">
        <f t="shared" si="145"/>
        <v>0</v>
      </c>
      <c r="W355" s="21">
        <f t="shared" si="145"/>
        <v>0</v>
      </c>
      <c r="X355" s="21">
        <f t="shared" si="145"/>
        <v>0</v>
      </c>
      <c r="Y355" s="21">
        <f t="shared" si="145"/>
        <v>0</v>
      </c>
      <c r="Z355" s="21">
        <f t="shared" si="145"/>
        <v>0</v>
      </c>
      <c r="AA355" s="21">
        <f t="shared" si="145"/>
        <v>0</v>
      </c>
      <c r="AB355" s="21">
        <f t="shared" si="145"/>
        <v>0</v>
      </c>
      <c r="AC355" s="21">
        <f t="shared" si="145"/>
        <v>0</v>
      </c>
      <c r="AD355" s="21">
        <f t="shared" si="145"/>
        <v>0</v>
      </c>
      <c r="AE355" s="21">
        <f t="shared" si="14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6">+C359+C362</f>
        <v>0</v>
      </c>
      <c r="D358" s="21">
        <f t="shared" ref="D358:AE358" si="147">+D359+D362</f>
        <v>0</v>
      </c>
      <c r="E358" s="21">
        <f t="shared" si="147"/>
        <v>0</v>
      </c>
      <c r="F358" s="21">
        <f t="shared" si="147"/>
        <v>0</v>
      </c>
      <c r="G358" s="21">
        <f t="shared" si="147"/>
        <v>0</v>
      </c>
      <c r="H358" s="21">
        <f t="shared" si="147"/>
        <v>0</v>
      </c>
      <c r="I358" s="21">
        <f t="shared" si="147"/>
        <v>0</v>
      </c>
      <c r="J358" s="21">
        <f t="shared" si="147"/>
        <v>0</v>
      </c>
      <c r="K358" s="21">
        <f t="shared" si="147"/>
        <v>0</v>
      </c>
      <c r="L358" s="21">
        <f t="shared" si="147"/>
        <v>0</v>
      </c>
      <c r="M358" s="21">
        <f t="shared" si="147"/>
        <v>0</v>
      </c>
      <c r="N358" s="21">
        <f t="shared" si="147"/>
        <v>0</v>
      </c>
      <c r="O358" s="21">
        <f t="shared" si="147"/>
        <v>0</v>
      </c>
      <c r="P358" s="21">
        <f t="shared" si="147"/>
        <v>0</v>
      </c>
      <c r="Q358" s="21">
        <f t="shared" si="147"/>
        <v>0</v>
      </c>
      <c r="R358" s="21">
        <f t="shared" si="147"/>
        <v>0</v>
      </c>
      <c r="S358" s="21">
        <f t="shared" si="147"/>
        <v>0</v>
      </c>
      <c r="T358" s="21">
        <f t="shared" si="147"/>
        <v>0</v>
      </c>
      <c r="U358" s="21">
        <f t="shared" si="147"/>
        <v>0</v>
      </c>
      <c r="V358" s="21">
        <f t="shared" si="147"/>
        <v>0</v>
      </c>
      <c r="W358" s="21">
        <f t="shared" si="147"/>
        <v>0</v>
      </c>
      <c r="X358" s="21">
        <f t="shared" si="147"/>
        <v>0</v>
      </c>
      <c r="Y358" s="21">
        <f t="shared" si="147"/>
        <v>0</v>
      </c>
      <c r="Z358" s="21">
        <f t="shared" si="147"/>
        <v>0</v>
      </c>
      <c r="AA358" s="21">
        <f t="shared" si="147"/>
        <v>0</v>
      </c>
      <c r="AB358" s="21">
        <f t="shared" si="147"/>
        <v>0</v>
      </c>
      <c r="AC358" s="21">
        <f t="shared" si="147"/>
        <v>0</v>
      </c>
      <c r="AD358" s="21">
        <f t="shared" si="147"/>
        <v>0</v>
      </c>
      <c r="AE358" s="21">
        <f t="shared" si="147"/>
        <v>0</v>
      </c>
    </row>
    <row r="359" spans="1:31" x14ac:dyDescent="0.2">
      <c r="A359" s="9" t="s">
        <v>622</v>
      </c>
      <c r="B359" s="4" t="s">
        <v>623</v>
      </c>
      <c r="C359" s="21">
        <f t="shared" ref="C359" si="148">+C360+C361</f>
        <v>0</v>
      </c>
      <c r="D359" s="21">
        <f t="shared" ref="D359:AE359" si="149">+D360+D361</f>
        <v>0</v>
      </c>
      <c r="E359" s="21">
        <f t="shared" si="149"/>
        <v>0</v>
      </c>
      <c r="F359" s="21">
        <f t="shared" si="149"/>
        <v>0</v>
      </c>
      <c r="G359" s="21">
        <f t="shared" si="149"/>
        <v>0</v>
      </c>
      <c r="H359" s="21">
        <f t="shared" si="149"/>
        <v>0</v>
      </c>
      <c r="I359" s="21">
        <f t="shared" si="149"/>
        <v>0</v>
      </c>
      <c r="J359" s="21">
        <f t="shared" si="149"/>
        <v>0</v>
      </c>
      <c r="K359" s="21">
        <f t="shared" si="149"/>
        <v>0</v>
      </c>
      <c r="L359" s="21">
        <f t="shared" si="149"/>
        <v>0</v>
      </c>
      <c r="M359" s="21">
        <f t="shared" si="149"/>
        <v>0</v>
      </c>
      <c r="N359" s="21">
        <f t="shared" si="149"/>
        <v>0</v>
      </c>
      <c r="O359" s="21">
        <f t="shared" si="149"/>
        <v>0</v>
      </c>
      <c r="P359" s="21">
        <f t="shared" si="149"/>
        <v>0</v>
      </c>
      <c r="Q359" s="21">
        <f t="shared" si="149"/>
        <v>0</v>
      </c>
      <c r="R359" s="21">
        <f t="shared" si="149"/>
        <v>0</v>
      </c>
      <c r="S359" s="21">
        <f t="shared" si="149"/>
        <v>0</v>
      </c>
      <c r="T359" s="21">
        <f t="shared" si="149"/>
        <v>0</v>
      </c>
      <c r="U359" s="21">
        <f t="shared" si="149"/>
        <v>0</v>
      </c>
      <c r="V359" s="21">
        <f t="shared" si="149"/>
        <v>0</v>
      </c>
      <c r="W359" s="21">
        <f t="shared" si="149"/>
        <v>0</v>
      </c>
      <c r="X359" s="21">
        <f t="shared" si="149"/>
        <v>0</v>
      </c>
      <c r="Y359" s="21">
        <f t="shared" si="149"/>
        <v>0</v>
      </c>
      <c r="Z359" s="21">
        <f t="shared" si="149"/>
        <v>0</v>
      </c>
      <c r="AA359" s="21">
        <f t="shared" si="149"/>
        <v>0</v>
      </c>
      <c r="AB359" s="21">
        <f t="shared" si="149"/>
        <v>0</v>
      </c>
      <c r="AC359" s="21">
        <f t="shared" si="149"/>
        <v>0</v>
      </c>
      <c r="AD359" s="21">
        <f t="shared" si="149"/>
        <v>0</v>
      </c>
      <c r="AE359" s="21">
        <f t="shared" si="149"/>
        <v>0</v>
      </c>
    </row>
    <row r="360" spans="1:31" x14ac:dyDescent="0.2">
      <c r="A360" s="9" t="s">
        <v>624</v>
      </c>
      <c r="B360" s="4" t="s">
        <v>556</v>
      </c>
      <c r="C360" s="27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  <c r="T360" s="27">
        <v>0</v>
      </c>
      <c r="U360" s="27">
        <v>0</v>
      </c>
      <c r="V360" s="27">
        <v>0</v>
      </c>
      <c r="W360" s="27">
        <v>0</v>
      </c>
      <c r="X360" s="27">
        <v>0</v>
      </c>
      <c r="Y360" s="27">
        <v>0</v>
      </c>
      <c r="Z360" s="27">
        <v>0</v>
      </c>
      <c r="AA360" s="27">
        <v>0</v>
      </c>
      <c r="AB360" s="27">
        <v>0</v>
      </c>
      <c r="AC360" s="27">
        <v>0</v>
      </c>
      <c r="AD360" s="27">
        <v>0</v>
      </c>
      <c r="AE360" s="27">
        <v>0</v>
      </c>
    </row>
    <row r="361" spans="1:31" x14ac:dyDescent="0.2">
      <c r="A361" s="9" t="s">
        <v>625</v>
      </c>
      <c r="B361" s="4" t="s">
        <v>592</v>
      </c>
      <c r="C361" s="27">
        <v>0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0</v>
      </c>
      <c r="Z361" s="27">
        <v>0</v>
      </c>
      <c r="AA361" s="27">
        <v>0</v>
      </c>
      <c r="AB361" s="27">
        <v>0</v>
      </c>
      <c r="AC361" s="27">
        <v>0</v>
      </c>
      <c r="AD361" s="27">
        <v>0</v>
      </c>
      <c r="AE361" s="27">
        <v>0</v>
      </c>
    </row>
    <row r="362" spans="1:31" x14ac:dyDescent="0.2">
      <c r="A362" s="9" t="s">
        <v>626</v>
      </c>
      <c r="B362" s="4" t="s">
        <v>627</v>
      </c>
      <c r="C362" s="27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</row>
    <row r="363" spans="1:31" x14ac:dyDescent="0.2">
      <c r="A363" s="9" t="s">
        <v>628</v>
      </c>
      <c r="B363" s="4" t="s">
        <v>629</v>
      </c>
      <c r="C363" s="27"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0</v>
      </c>
      <c r="AA363" s="27">
        <v>0</v>
      </c>
      <c r="AB363" s="27">
        <v>0</v>
      </c>
      <c r="AC363" s="27">
        <v>0</v>
      </c>
      <c r="AD363" s="27">
        <v>0</v>
      </c>
      <c r="AE363" s="27">
        <v>0</v>
      </c>
    </row>
    <row r="364" spans="1:31" x14ac:dyDescent="0.2">
      <c r="A364" s="9" t="s">
        <v>630</v>
      </c>
      <c r="B364" s="4" t="s">
        <v>631</v>
      </c>
      <c r="C364" s="21">
        <f t="shared" ref="C364" si="150">+C365+C366</f>
        <v>0</v>
      </c>
      <c r="D364" s="21">
        <f t="shared" ref="D364:AE364" si="151">+D365+D366</f>
        <v>0</v>
      </c>
      <c r="E364" s="21">
        <f t="shared" si="151"/>
        <v>0</v>
      </c>
      <c r="F364" s="21">
        <f t="shared" si="151"/>
        <v>0</v>
      </c>
      <c r="G364" s="21">
        <f t="shared" si="151"/>
        <v>0</v>
      </c>
      <c r="H364" s="21">
        <f t="shared" si="151"/>
        <v>0</v>
      </c>
      <c r="I364" s="21">
        <f t="shared" si="151"/>
        <v>0</v>
      </c>
      <c r="J364" s="21">
        <f t="shared" si="151"/>
        <v>0</v>
      </c>
      <c r="K364" s="21">
        <f t="shared" si="151"/>
        <v>0</v>
      </c>
      <c r="L364" s="21">
        <f t="shared" si="151"/>
        <v>0</v>
      </c>
      <c r="M364" s="21">
        <f t="shared" si="151"/>
        <v>0</v>
      </c>
      <c r="N364" s="21">
        <f t="shared" si="151"/>
        <v>0</v>
      </c>
      <c r="O364" s="21">
        <f t="shared" si="151"/>
        <v>0</v>
      </c>
      <c r="P364" s="21">
        <f t="shared" si="151"/>
        <v>0</v>
      </c>
      <c r="Q364" s="21">
        <f t="shared" si="151"/>
        <v>0</v>
      </c>
      <c r="R364" s="21">
        <f t="shared" si="151"/>
        <v>0</v>
      </c>
      <c r="S364" s="21">
        <f t="shared" si="151"/>
        <v>0</v>
      </c>
      <c r="T364" s="21">
        <f t="shared" si="151"/>
        <v>0</v>
      </c>
      <c r="U364" s="21">
        <f t="shared" si="151"/>
        <v>0</v>
      </c>
      <c r="V364" s="21">
        <f t="shared" si="151"/>
        <v>0</v>
      </c>
      <c r="W364" s="21">
        <f t="shared" si="151"/>
        <v>0</v>
      </c>
      <c r="X364" s="21">
        <f t="shared" si="151"/>
        <v>0</v>
      </c>
      <c r="Y364" s="21">
        <f t="shared" si="151"/>
        <v>0</v>
      </c>
      <c r="Z364" s="21">
        <f t="shared" si="151"/>
        <v>0</v>
      </c>
      <c r="AA364" s="21">
        <f t="shared" si="151"/>
        <v>0</v>
      </c>
      <c r="AB364" s="21">
        <f t="shared" si="151"/>
        <v>0</v>
      </c>
      <c r="AC364" s="21">
        <f t="shared" si="151"/>
        <v>0</v>
      </c>
      <c r="AD364" s="21">
        <f t="shared" si="151"/>
        <v>0</v>
      </c>
      <c r="AE364" s="21">
        <f t="shared" si="15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2">C368+C371+C374+C377+C380</f>
        <v>0</v>
      </c>
      <c r="D367" s="21">
        <f t="shared" ref="D367:AE367" si="153">D368+D371+D374+D377+D380</f>
        <v>0</v>
      </c>
      <c r="E367" s="21">
        <f t="shared" si="153"/>
        <v>0</v>
      </c>
      <c r="F367" s="21">
        <f t="shared" si="153"/>
        <v>0</v>
      </c>
      <c r="G367" s="21">
        <f t="shared" si="153"/>
        <v>0</v>
      </c>
      <c r="H367" s="21">
        <f t="shared" si="153"/>
        <v>0</v>
      </c>
      <c r="I367" s="21">
        <f t="shared" si="153"/>
        <v>0</v>
      </c>
      <c r="J367" s="21">
        <f t="shared" si="153"/>
        <v>0</v>
      </c>
      <c r="K367" s="21">
        <f t="shared" si="153"/>
        <v>0</v>
      </c>
      <c r="L367" s="21">
        <f t="shared" si="153"/>
        <v>0</v>
      </c>
      <c r="M367" s="21">
        <f t="shared" si="153"/>
        <v>0</v>
      </c>
      <c r="N367" s="21">
        <f t="shared" si="153"/>
        <v>0</v>
      </c>
      <c r="O367" s="21">
        <f t="shared" si="153"/>
        <v>0</v>
      </c>
      <c r="P367" s="21">
        <f t="shared" si="153"/>
        <v>0</v>
      </c>
      <c r="Q367" s="21">
        <f t="shared" si="153"/>
        <v>0</v>
      </c>
      <c r="R367" s="21">
        <f t="shared" si="153"/>
        <v>0</v>
      </c>
      <c r="S367" s="21">
        <f t="shared" si="153"/>
        <v>0</v>
      </c>
      <c r="T367" s="21">
        <f t="shared" si="153"/>
        <v>0</v>
      </c>
      <c r="U367" s="21">
        <f t="shared" si="153"/>
        <v>0</v>
      </c>
      <c r="V367" s="21">
        <f t="shared" si="153"/>
        <v>0</v>
      </c>
      <c r="W367" s="21">
        <f t="shared" si="153"/>
        <v>0</v>
      </c>
      <c r="X367" s="21">
        <f t="shared" si="153"/>
        <v>0</v>
      </c>
      <c r="Y367" s="21">
        <f t="shared" si="153"/>
        <v>0</v>
      </c>
      <c r="Z367" s="21">
        <f t="shared" si="153"/>
        <v>0</v>
      </c>
      <c r="AA367" s="21">
        <f t="shared" si="153"/>
        <v>0</v>
      </c>
      <c r="AB367" s="21">
        <f t="shared" si="153"/>
        <v>0</v>
      </c>
      <c r="AC367" s="21">
        <f t="shared" si="153"/>
        <v>0</v>
      </c>
      <c r="AD367" s="21">
        <f t="shared" si="153"/>
        <v>0</v>
      </c>
      <c r="AE367" s="21">
        <f t="shared" si="153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4">+C369+C370</f>
        <v>0</v>
      </c>
      <c r="D368" s="21">
        <f t="shared" ref="D368:AE368" si="155">+D369+D370</f>
        <v>0</v>
      </c>
      <c r="E368" s="21">
        <f t="shared" si="155"/>
        <v>0</v>
      </c>
      <c r="F368" s="21">
        <f t="shared" si="155"/>
        <v>0</v>
      </c>
      <c r="G368" s="21">
        <f t="shared" si="155"/>
        <v>0</v>
      </c>
      <c r="H368" s="21">
        <f t="shared" si="155"/>
        <v>0</v>
      </c>
      <c r="I368" s="21">
        <f t="shared" si="155"/>
        <v>0</v>
      </c>
      <c r="J368" s="21">
        <f t="shared" si="155"/>
        <v>0</v>
      </c>
      <c r="K368" s="21">
        <f t="shared" si="155"/>
        <v>0</v>
      </c>
      <c r="L368" s="21">
        <f t="shared" si="155"/>
        <v>0</v>
      </c>
      <c r="M368" s="21">
        <f t="shared" si="155"/>
        <v>0</v>
      </c>
      <c r="N368" s="21">
        <f t="shared" si="155"/>
        <v>0</v>
      </c>
      <c r="O368" s="21">
        <f t="shared" si="155"/>
        <v>0</v>
      </c>
      <c r="P368" s="21">
        <f t="shared" si="155"/>
        <v>0</v>
      </c>
      <c r="Q368" s="21">
        <f t="shared" si="155"/>
        <v>0</v>
      </c>
      <c r="R368" s="21">
        <f t="shared" si="155"/>
        <v>0</v>
      </c>
      <c r="S368" s="21">
        <f t="shared" si="155"/>
        <v>0</v>
      </c>
      <c r="T368" s="21">
        <f t="shared" si="155"/>
        <v>0</v>
      </c>
      <c r="U368" s="21">
        <f t="shared" si="155"/>
        <v>0</v>
      </c>
      <c r="V368" s="21">
        <f t="shared" si="155"/>
        <v>0</v>
      </c>
      <c r="W368" s="21">
        <f t="shared" si="155"/>
        <v>0</v>
      </c>
      <c r="X368" s="21">
        <f t="shared" si="155"/>
        <v>0</v>
      </c>
      <c r="Y368" s="21">
        <f t="shared" si="155"/>
        <v>0</v>
      </c>
      <c r="Z368" s="21">
        <f t="shared" si="155"/>
        <v>0</v>
      </c>
      <c r="AA368" s="21">
        <f t="shared" si="155"/>
        <v>0</v>
      </c>
      <c r="AB368" s="21">
        <f t="shared" si="155"/>
        <v>0</v>
      </c>
      <c r="AC368" s="21">
        <f t="shared" si="155"/>
        <v>0</v>
      </c>
      <c r="AD368" s="21">
        <f t="shared" si="155"/>
        <v>0</v>
      </c>
      <c r="AE368" s="21">
        <f t="shared" si="155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6">+C372+C373</f>
        <v>0</v>
      </c>
      <c r="D371" s="21">
        <f t="shared" ref="D371:AE371" si="157">+D372+D373</f>
        <v>0</v>
      </c>
      <c r="E371" s="21">
        <f t="shared" si="157"/>
        <v>0</v>
      </c>
      <c r="F371" s="21">
        <f t="shared" si="157"/>
        <v>0</v>
      </c>
      <c r="G371" s="21">
        <f t="shared" si="157"/>
        <v>0</v>
      </c>
      <c r="H371" s="21">
        <f t="shared" si="157"/>
        <v>0</v>
      </c>
      <c r="I371" s="21">
        <f t="shared" si="157"/>
        <v>0</v>
      </c>
      <c r="J371" s="21">
        <f t="shared" si="157"/>
        <v>0</v>
      </c>
      <c r="K371" s="21">
        <f t="shared" si="157"/>
        <v>0</v>
      </c>
      <c r="L371" s="21">
        <f t="shared" si="157"/>
        <v>0</v>
      </c>
      <c r="M371" s="21">
        <f t="shared" si="157"/>
        <v>0</v>
      </c>
      <c r="N371" s="21">
        <f t="shared" si="157"/>
        <v>0</v>
      </c>
      <c r="O371" s="21">
        <f t="shared" si="157"/>
        <v>0</v>
      </c>
      <c r="P371" s="21">
        <f t="shared" si="157"/>
        <v>0</v>
      </c>
      <c r="Q371" s="21">
        <f t="shared" si="157"/>
        <v>0</v>
      </c>
      <c r="R371" s="21">
        <f t="shared" si="157"/>
        <v>0</v>
      </c>
      <c r="S371" s="21">
        <f t="shared" si="157"/>
        <v>0</v>
      </c>
      <c r="T371" s="21">
        <f t="shared" si="157"/>
        <v>0</v>
      </c>
      <c r="U371" s="21">
        <f t="shared" si="157"/>
        <v>0</v>
      </c>
      <c r="V371" s="21">
        <f t="shared" si="157"/>
        <v>0</v>
      </c>
      <c r="W371" s="21">
        <f t="shared" si="157"/>
        <v>0</v>
      </c>
      <c r="X371" s="21">
        <f t="shared" si="157"/>
        <v>0</v>
      </c>
      <c r="Y371" s="21">
        <f t="shared" si="157"/>
        <v>0</v>
      </c>
      <c r="Z371" s="21">
        <f t="shared" si="157"/>
        <v>0</v>
      </c>
      <c r="AA371" s="21">
        <f t="shared" si="157"/>
        <v>0</v>
      </c>
      <c r="AB371" s="21">
        <f t="shared" si="157"/>
        <v>0</v>
      </c>
      <c r="AC371" s="21">
        <f t="shared" si="157"/>
        <v>0</v>
      </c>
      <c r="AD371" s="21">
        <f t="shared" si="157"/>
        <v>0</v>
      </c>
      <c r="AE371" s="21">
        <f t="shared" si="157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58">+C375+C376</f>
        <v>0</v>
      </c>
      <c r="D374" s="21">
        <f t="shared" ref="D374:AE374" si="159">+D375+D376</f>
        <v>0</v>
      </c>
      <c r="E374" s="21">
        <f t="shared" si="159"/>
        <v>0</v>
      </c>
      <c r="F374" s="21">
        <f t="shared" si="159"/>
        <v>0</v>
      </c>
      <c r="G374" s="21">
        <f t="shared" si="159"/>
        <v>0</v>
      </c>
      <c r="H374" s="21">
        <f t="shared" si="159"/>
        <v>0</v>
      </c>
      <c r="I374" s="21">
        <f t="shared" si="159"/>
        <v>0</v>
      </c>
      <c r="J374" s="21">
        <f t="shared" si="159"/>
        <v>0</v>
      </c>
      <c r="K374" s="21">
        <f t="shared" si="159"/>
        <v>0</v>
      </c>
      <c r="L374" s="21">
        <f t="shared" si="159"/>
        <v>0</v>
      </c>
      <c r="M374" s="21">
        <f t="shared" si="159"/>
        <v>0</v>
      </c>
      <c r="N374" s="21">
        <f t="shared" si="159"/>
        <v>0</v>
      </c>
      <c r="O374" s="21">
        <f t="shared" si="159"/>
        <v>0</v>
      </c>
      <c r="P374" s="21">
        <f t="shared" si="159"/>
        <v>0</v>
      </c>
      <c r="Q374" s="21">
        <f t="shared" si="159"/>
        <v>0</v>
      </c>
      <c r="R374" s="21">
        <f t="shared" si="159"/>
        <v>0</v>
      </c>
      <c r="S374" s="21">
        <f t="shared" si="159"/>
        <v>0</v>
      </c>
      <c r="T374" s="21">
        <f t="shared" si="159"/>
        <v>0</v>
      </c>
      <c r="U374" s="21">
        <f t="shared" si="159"/>
        <v>0</v>
      </c>
      <c r="V374" s="21">
        <f t="shared" si="159"/>
        <v>0</v>
      </c>
      <c r="W374" s="21">
        <f t="shared" si="159"/>
        <v>0</v>
      </c>
      <c r="X374" s="21">
        <f t="shared" si="159"/>
        <v>0</v>
      </c>
      <c r="Y374" s="21">
        <f t="shared" si="159"/>
        <v>0</v>
      </c>
      <c r="Z374" s="21">
        <f t="shared" si="159"/>
        <v>0</v>
      </c>
      <c r="AA374" s="21">
        <f t="shared" si="159"/>
        <v>0</v>
      </c>
      <c r="AB374" s="21">
        <f t="shared" si="159"/>
        <v>0</v>
      </c>
      <c r="AC374" s="21">
        <f t="shared" si="159"/>
        <v>0</v>
      </c>
      <c r="AD374" s="21">
        <f t="shared" si="159"/>
        <v>0</v>
      </c>
      <c r="AE374" s="21">
        <f t="shared" si="159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0">+C378+C379</f>
        <v>0</v>
      </c>
      <c r="D377" s="21">
        <f t="shared" ref="D377:AE377" si="161">+D378+D379</f>
        <v>0</v>
      </c>
      <c r="E377" s="21">
        <f t="shared" si="161"/>
        <v>0</v>
      </c>
      <c r="F377" s="21">
        <f t="shared" si="161"/>
        <v>0</v>
      </c>
      <c r="G377" s="21">
        <f t="shared" si="161"/>
        <v>0</v>
      </c>
      <c r="H377" s="21">
        <f t="shared" si="161"/>
        <v>0</v>
      </c>
      <c r="I377" s="21">
        <f t="shared" si="161"/>
        <v>0</v>
      </c>
      <c r="J377" s="21">
        <f t="shared" si="161"/>
        <v>0</v>
      </c>
      <c r="K377" s="21">
        <f t="shared" si="161"/>
        <v>0</v>
      </c>
      <c r="L377" s="21">
        <f t="shared" si="161"/>
        <v>0</v>
      </c>
      <c r="M377" s="21">
        <f t="shared" si="161"/>
        <v>0</v>
      </c>
      <c r="N377" s="21">
        <f t="shared" si="161"/>
        <v>0</v>
      </c>
      <c r="O377" s="21">
        <f t="shared" si="161"/>
        <v>0</v>
      </c>
      <c r="P377" s="21">
        <f t="shared" si="161"/>
        <v>0</v>
      </c>
      <c r="Q377" s="21">
        <f t="shared" si="161"/>
        <v>0</v>
      </c>
      <c r="R377" s="21">
        <f t="shared" si="161"/>
        <v>0</v>
      </c>
      <c r="S377" s="21">
        <f t="shared" si="161"/>
        <v>0</v>
      </c>
      <c r="T377" s="21">
        <f t="shared" si="161"/>
        <v>0</v>
      </c>
      <c r="U377" s="21">
        <f t="shared" si="161"/>
        <v>0</v>
      </c>
      <c r="V377" s="21">
        <f t="shared" si="161"/>
        <v>0</v>
      </c>
      <c r="W377" s="21">
        <f t="shared" si="161"/>
        <v>0</v>
      </c>
      <c r="X377" s="21">
        <f t="shared" si="161"/>
        <v>0</v>
      </c>
      <c r="Y377" s="21">
        <f t="shared" si="161"/>
        <v>0</v>
      </c>
      <c r="Z377" s="21">
        <f t="shared" si="161"/>
        <v>0</v>
      </c>
      <c r="AA377" s="21">
        <f t="shared" si="161"/>
        <v>0</v>
      </c>
      <c r="AB377" s="21">
        <f t="shared" si="161"/>
        <v>0</v>
      </c>
      <c r="AC377" s="21">
        <f t="shared" si="161"/>
        <v>0</v>
      </c>
      <c r="AD377" s="21">
        <f t="shared" si="161"/>
        <v>0</v>
      </c>
      <c r="AE377" s="21">
        <f t="shared" si="16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2">+C381+C382</f>
        <v>0</v>
      </c>
      <c r="D380" s="21">
        <f t="shared" ref="D380:AE380" si="163">+D381+D382</f>
        <v>0</v>
      </c>
      <c r="E380" s="21">
        <f t="shared" si="163"/>
        <v>0</v>
      </c>
      <c r="F380" s="21">
        <f t="shared" si="163"/>
        <v>0</v>
      </c>
      <c r="G380" s="21">
        <f t="shared" si="163"/>
        <v>0</v>
      </c>
      <c r="H380" s="21">
        <f t="shared" si="163"/>
        <v>0</v>
      </c>
      <c r="I380" s="21">
        <f t="shared" si="163"/>
        <v>0</v>
      </c>
      <c r="J380" s="21">
        <f t="shared" si="163"/>
        <v>0</v>
      </c>
      <c r="K380" s="21">
        <f t="shared" si="163"/>
        <v>0</v>
      </c>
      <c r="L380" s="21">
        <f t="shared" si="163"/>
        <v>0</v>
      </c>
      <c r="M380" s="21">
        <f t="shared" si="163"/>
        <v>0</v>
      </c>
      <c r="N380" s="21">
        <f t="shared" si="163"/>
        <v>0</v>
      </c>
      <c r="O380" s="21">
        <f t="shared" si="163"/>
        <v>0</v>
      </c>
      <c r="P380" s="21">
        <f t="shared" si="163"/>
        <v>0</v>
      </c>
      <c r="Q380" s="21">
        <f t="shared" si="163"/>
        <v>0</v>
      </c>
      <c r="R380" s="21">
        <f t="shared" si="163"/>
        <v>0</v>
      </c>
      <c r="S380" s="21">
        <f t="shared" si="163"/>
        <v>0</v>
      </c>
      <c r="T380" s="21">
        <f t="shared" si="163"/>
        <v>0</v>
      </c>
      <c r="U380" s="21">
        <f t="shared" si="163"/>
        <v>0</v>
      </c>
      <c r="V380" s="21">
        <f t="shared" si="163"/>
        <v>0</v>
      </c>
      <c r="W380" s="21">
        <f t="shared" si="163"/>
        <v>0</v>
      </c>
      <c r="X380" s="21">
        <f t="shared" si="163"/>
        <v>0</v>
      </c>
      <c r="Y380" s="21">
        <f t="shared" si="163"/>
        <v>0</v>
      </c>
      <c r="Z380" s="21">
        <f t="shared" si="163"/>
        <v>0</v>
      </c>
      <c r="AA380" s="21">
        <f t="shared" si="163"/>
        <v>0</v>
      </c>
      <c r="AB380" s="21">
        <f t="shared" si="163"/>
        <v>0</v>
      </c>
      <c r="AC380" s="21">
        <f t="shared" si="163"/>
        <v>0</v>
      </c>
      <c r="AD380" s="21">
        <f t="shared" si="163"/>
        <v>0</v>
      </c>
      <c r="AE380" s="21">
        <f t="shared" si="163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4">+C384+C385</f>
        <v>0</v>
      </c>
      <c r="D383" s="21">
        <f t="shared" ref="D383:AE383" si="165">+D384+D385</f>
        <v>0</v>
      </c>
      <c r="E383" s="21">
        <f t="shared" si="165"/>
        <v>0</v>
      </c>
      <c r="F383" s="21">
        <f t="shared" si="165"/>
        <v>0</v>
      </c>
      <c r="G383" s="21">
        <f t="shared" si="165"/>
        <v>0</v>
      </c>
      <c r="H383" s="21">
        <f t="shared" si="165"/>
        <v>0</v>
      </c>
      <c r="I383" s="21">
        <f t="shared" si="165"/>
        <v>0</v>
      </c>
      <c r="J383" s="21">
        <f t="shared" si="165"/>
        <v>0</v>
      </c>
      <c r="K383" s="21">
        <f t="shared" si="165"/>
        <v>0</v>
      </c>
      <c r="L383" s="21">
        <f t="shared" si="165"/>
        <v>0</v>
      </c>
      <c r="M383" s="21">
        <f t="shared" si="165"/>
        <v>0</v>
      </c>
      <c r="N383" s="21">
        <f t="shared" si="165"/>
        <v>0</v>
      </c>
      <c r="O383" s="21">
        <f t="shared" si="165"/>
        <v>0</v>
      </c>
      <c r="P383" s="21">
        <f t="shared" si="165"/>
        <v>0</v>
      </c>
      <c r="Q383" s="21">
        <f t="shared" si="165"/>
        <v>0</v>
      </c>
      <c r="R383" s="21">
        <f t="shared" si="165"/>
        <v>0</v>
      </c>
      <c r="S383" s="21">
        <f t="shared" si="165"/>
        <v>0</v>
      </c>
      <c r="T383" s="21">
        <f t="shared" si="165"/>
        <v>0</v>
      </c>
      <c r="U383" s="21">
        <f t="shared" si="165"/>
        <v>0</v>
      </c>
      <c r="V383" s="21">
        <f t="shared" si="165"/>
        <v>0</v>
      </c>
      <c r="W383" s="21">
        <f t="shared" si="165"/>
        <v>0</v>
      </c>
      <c r="X383" s="21">
        <f t="shared" si="165"/>
        <v>0</v>
      </c>
      <c r="Y383" s="21">
        <f t="shared" si="165"/>
        <v>0</v>
      </c>
      <c r="Z383" s="21">
        <f t="shared" si="165"/>
        <v>0</v>
      </c>
      <c r="AA383" s="21">
        <f t="shared" si="165"/>
        <v>0</v>
      </c>
      <c r="AB383" s="21">
        <f t="shared" si="165"/>
        <v>0</v>
      </c>
      <c r="AC383" s="21">
        <f t="shared" si="165"/>
        <v>0</v>
      </c>
      <c r="AD383" s="21">
        <f t="shared" si="165"/>
        <v>0</v>
      </c>
      <c r="AE383" s="21">
        <f t="shared" si="165"/>
        <v>0</v>
      </c>
    </row>
    <row r="384" spans="1:31" x14ac:dyDescent="0.2">
      <c r="A384" s="9" t="s">
        <v>669</v>
      </c>
      <c r="B384" s="4" t="s">
        <v>670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6">+C392+C393</f>
        <v>0</v>
      </c>
      <c r="D391" s="21">
        <f t="shared" ref="D391:AE391" si="167">+D392+D393</f>
        <v>0</v>
      </c>
      <c r="E391" s="21">
        <f t="shared" si="167"/>
        <v>0</v>
      </c>
      <c r="F391" s="21">
        <f t="shared" si="167"/>
        <v>0</v>
      </c>
      <c r="G391" s="21">
        <f t="shared" si="167"/>
        <v>0</v>
      </c>
      <c r="H391" s="21">
        <f t="shared" si="167"/>
        <v>0</v>
      </c>
      <c r="I391" s="21">
        <f t="shared" si="167"/>
        <v>0</v>
      </c>
      <c r="J391" s="21">
        <f t="shared" si="167"/>
        <v>0</v>
      </c>
      <c r="K391" s="21">
        <f t="shared" si="167"/>
        <v>0</v>
      </c>
      <c r="L391" s="21">
        <f t="shared" si="167"/>
        <v>0</v>
      </c>
      <c r="M391" s="21">
        <f t="shared" si="167"/>
        <v>0</v>
      </c>
      <c r="N391" s="21">
        <f t="shared" si="167"/>
        <v>0</v>
      </c>
      <c r="O391" s="21">
        <f t="shared" si="167"/>
        <v>0</v>
      </c>
      <c r="P391" s="21">
        <f t="shared" si="167"/>
        <v>0</v>
      </c>
      <c r="Q391" s="21">
        <f t="shared" si="167"/>
        <v>0</v>
      </c>
      <c r="R391" s="21">
        <f t="shared" si="167"/>
        <v>0</v>
      </c>
      <c r="S391" s="21">
        <f t="shared" si="167"/>
        <v>0</v>
      </c>
      <c r="T391" s="21">
        <f t="shared" si="167"/>
        <v>0</v>
      </c>
      <c r="U391" s="21">
        <f t="shared" si="167"/>
        <v>0</v>
      </c>
      <c r="V391" s="21">
        <f t="shared" si="167"/>
        <v>0</v>
      </c>
      <c r="W391" s="21">
        <f t="shared" si="167"/>
        <v>0</v>
      </c>
      <c r="X391" s="21">
        <f t="shared" si="167"/>
        <v>0</v>
      </c>
      <c r="Y391" s="21">
        <f t="shared" si="167"/>
        <v>0</v>
      </c>
      <c r="Z391" s="21">
        <f t="shared" si="167"/>
        <v>0</v>
      </c>
      <c r="AA391" s="21">
        <f t="shared" si="167"/>
        <v>0</v>
      </c>
      <c r="AB391" s="21">
        <f t="shared" si="167"/>
        <v>0</v>
      </c>
      <c r="AC391" s="21">
        <f t="shared" si="167"/>
        <v>0</v>
      </c>
      <c r="AD391" s="21">
        <f t="shared" si="167"/>
        <v>0</v>
      </c>
      <c r="AE391" s="21">
        <f t="shared" si="167"/>
        <v>3.1648000000000002E-6</v>
      </c>
    </row>
    <row r="392" spans="1:31" x14ac:dyDescent="0.2">
      <c r="A392" s="9" t="s">
        <v>679</v>
      </c>
      <c r="B392" s="4" t="s">
        <v>680</v>
      </c>
      <c r="C392" s="27">
        <v>0</v>
      </c>
      <c r="D392" s="27">
        <v>0</v>
      </c>
      <c r="E392" s="27">
        <v>0</v>
      </c>
      <c r="F392" s="27">
        <v>0</v>
      </c>
      <c r="G392" s="27">
        <v>0</v>
      </c>
      <c r="H392" s="27">
        <v>0</v>
      </c>
      <c r="I392" s="27">
        <v>0</v>
      </c>
      <c r="J392" s="27">
        <v>0</v>
      </c>
      <c r="K392" s="27">
        <v>0</v>
      </c>
      <c r="L392" s="27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  <c r="T392" s="27">
        <v>0</v>
      </c>
      <c r="U392" s="27">
        <v>0</v>
      </c>
      <c r="V392" s="27">
        <v>0</v>
      </c>
      <c r="W392" s="27">
        <v>0</v>
      </c>
      <c r="X392" s="27">
        <v>0</v>
      </c>
      <c r="Y392" s="27">
        <v>0</v>
      </c>
      <c r="Z392" s="27">
        <v>0</v>
      </c>
      <c r="AA392" s="27">
        <v>0</v>
      </c>
      <c r="AB392" s="27">
        <v>0</v>
      </c>
      <c r="AC392" s="27">
        <v>0</v>
      </c>
      <c r="AD392" s="27">
        <v>0</v>
      </c>
      <c r="AE392" s="27">
        <v>3.1648000000000002E-6</v>
      </c>
    </row>
    <row r="393" spans="1:31" x14ac:dyDescent="0.2">
      <c r="A393" s="9" t="s">
        <v>681</v>
      </c>
      <c r="B393" s="4" t="s">
        <v>682</v>
      </c>
      <c r="C393" s="21">
        <f t="shared" ref="C393" si="168">+C394+C395+C396+C397+C398</f>
        <v>0</v>
      </c>
      <c r="D393" s="21">
        <f t="shared" ref="D393:AE393" si="169">+D394+D395+D396+D397+D398</f>
        <v>0</v>
      </c>
      <c r="E393" s="21">
        <f t="shared" si="169"/>
        <v>0</v>
      </c>
      <c r="F393" s="21">
        <f t="shared" si="169"/>
        <v>0</v>
      </c>
      <c r="G393" s="21">
        <f t="shared" si="169"/>
        <v>0</v>
      </c>
      <c r="H393" s="21">
        <f t="shared" si="169"/>
        <v>0</v>
      </c>
      <c r="I393" s="21">
        <f t="shared" si="169"/>
        <v>0</v>
      </c>
      <c r="J393" s="21">
        <f t="shared" si="169"/>
        <v>0</v>
      </c>
      <c r="K393" s="21">
        <f t="shared" si="169"/>
        <v>0</v>
      </c>
      <c r="L393" s="21">
        <f t="shared" si="169"/>
        <v>0</v>
      </c>
      <c r="M393" s="21">
        <f t="shared" si="169"/>
        <v>0</v>
      </c>
      <c r="N393" s="21">
        <f t="shared" si="169"/>
        <v>0</v>
      </c>
      <c r="O393" s="21">
        <f t="shared" si="169"/>
        <v>0</v>
      </c>
      <c r="P393" s="21">
        <f t="shared" si="169"/>
        <v>0</v>
      </c>
      <c r="Q393" s="21">
        <f t="shared" si="169"/>
        <v>0</v>
      </c>
      <c r="R393" s="21">
        <f t="shared" si="169"/>
        <v>0</v>
      </c>
      <c r="S393" s="21">
        <f t="shared" si="169"/>
        <v>0</v>
      </c>
      <c r="T393" s="21">
        <f t="shared" si="169"/>
        <v>0</v>
      </c>
      <c r="U393" s="21">
        <f t="shared" si="169"/>
        <v>0</v>
      </c>
      <c r="V393" s="21">
        <f t="shared" si="169"/>
        <v>0</v>
      </c>
      <c r="W393" s="21">
        <f t="shared" si="169"/>
        <v>0</v>
      </c>
      <c r="X393" s="21">
        <f t="shared" si="169"/>
        <v>0</v>
      </c>
      <c r="Y393" s="21">
        <f t="shared" si="169"/>
        <v>0</v>
      </c>
      <c r="Z393" s="21">
        <f t="shared" si="169"/>
        <v>0</v>
      </c>
      <c r="AA393" s="21">
        <f t="shared" si="169"/>
        <v>0</v>
      </c>
      <c r="AB393" s="21">
        <f t="shared" si="169"/>
        <v>0</v>
      </c>
      <c r="AC393" s="21">
        <f t="shared" si="169"/>
        <v>0</v>
      </c>
      <c r="AD393" s="21">
        <f t="shared" si="169"/>
        <v>0</v>
      </c>
      <c r="AE393" s="21">
        <f t="shared" si="169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0">+C400+C401</f>
        <v>0</v>
      </c>
      <c r="D399" s="21">
        <f t="shared" ref="D399:AE399" si="171">+D400+D401</f>
        <v>0</v>
      </c>
      <c r="E399" s="21">
        <f t="shared" si="171"/>
        <v>0</v>
      </c>
      <c r="F399" s="21">
        <f t="shared" si="171"/>
        <v>0</v>
      </c>
      <c r="G399" s="21">
        <f t="shared" si="171"/>
        <v>0</v>
      </c>
      <c r="H399" s="21">
        <f t="shared" si="171"/>
        <v>0</v>
      </c>
      <c r="I399" s="21">
        <f t="shared" si="171"/>
        <v>0</v>
      </c>
      <c r="J399" s="21">
        <f t="shared" si="171"/>
        <v>0</v>
      </c>
      <c r="K399" s="21">
        <f t="shared" si="171"/>
        <v>0</v>
      </c>
      <c r="L399" s="21">
        <f t="shared" si="171"/>
        <v>0</v>
      </c>
      <c r="M399" s="21">
        <f t="shared" si="171"/>
        <v>0</v>
      </c>
      <c r="N399" s="21">
        <f t="shared" si="171"/>
        <v>0</v>
      </c>
      <c r="O399" s="21">
        <f t="shared" si="171"/>
        <v>0</v>
      </c>
      <c r="P399" s="21">
        <f t="shared" si="171"/>
        <v>0</v>
      </c>
      <c r="Q399" s="21">
        <f t="shared" si="171"/>
        <v>0</v>
      </c>
      <c r="R399" s="21">
        <f t="shared" si="171"/>
        <v>0</v>
      </c>
      <c r="S399" s="21">
        <f t="shared" si="171"/>
        <v>0</v>
      </c>
      <c r="T399" s="21">
        <f t="shared" si="171"/>
        <v>0</v>
      </c>
      <c r="U399" s="21">
        <f t="shared" si="171"/>
        <v>0</v>
      </c>
      <c r="V399" s="21">
        <f t="shared" si="171"/>
        <v>0</v>
      </c>
      <c r="W399" s="21">
        <f t="shared" si="171"/>
        <v>0</v>
      </c>
      <c r="X399" s="21">
        <f t="shared" si="171"/>
        <v>0</v>
      </c>
      <c r="Y399" s="21">
        <f t="shared" si="171"/>
        <v>0</v>
      </c>
      <c r="Z399" s="21">
        <f t="shared" si="171"/>
        <v>0</v>
      </c>
      <c r="AA399" s="21">
        <f t="shared" si="171"/>
        <v>0</v>
      </c>
      <c r="AB399" s="21">
        <f t="shared" si="171"/>
        <v>0</v>
      </c>
      <c r="AC399" s="21">
        <f t="shared" si="171"/>
        <v>0</v>
      </c>
      <c r="AD399" s="21">
        <f t="shared" si="171"/>
        <v>0</v>
      </c>
      <c r="AE399" s="21">
        <f t="shared" si="17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2">+C408+C409</f>
        <v>0</v>
      </c>
      <c r="D407" s="21">
        <f t="shared" ref="D407:AE407" si="173">+D408+D409</f>
        <v>0</v>
      </c>
      <c r="E407" s="21">
        <f t="shared" si="173"/>
        <v>0</v>
      </c>
      <c r="F407" s="21">
        <f t="shared" si="173"/>
        <v>0</v>
      </c>
      <c r="G407" s="21">
        <f t="shared" si="173"/>
        <v>0</v>
      </c>
      <c r="H407" s="21">
        <f t="shared" si="173"/>
        <v>0</v>
      </c>
      <c r="I407" s="21">
        <f t="shared" si="173"/>
        <v>0</v>
      </c>
      <c r="J407" s="21">
        <f t="shared" si="173"/>
        <v>0</v>
      </c>
      <c r="K407" s="21">
        <f t="shared" si="173"/>
        <v>0</v>
      </c>
      <c r="L407" s="21">
        <f t="shared" si="173"/>
        <v>0</v>
      </c>
      <c r="M407" s="21">
        <f t="shared" si="173"/>
        <v>0</v>
      </c>
      <c r="N407" s="21">
        <f t="shared" si="173"/>
        <v>0</v>
      </c>
      <c r="O407" s="21">
        <f t="shared" si="173"/>
        <v>0</v>
      </c>
      <c r="P407" s="21">
        <f t="shared" si="173"/>
        <v>0</v>
      </c>
      <c r="Q407" s="21">
        <f t="shared" si="173"/>
        <v>0</v>
      </c>
      <c r="R407" s="21">
        <f t="shared" si="173"/>
        <v>0</v>
      </c>
      <c r="S407" s="21">
        <f t="shared" si="173"/>
        <v>0</v>
      </c>
      <c r="T407" s="21">
        <f t="shared" si="173"/>
        <v>0</v>
      </c>
      <c r="U407" s="21">
        <f t="shared" si="173"/>
        <v>0</v>
      </c>
      <c r="V407" s="21">
        <f t="shared" si="173"/>
        <v>0</v>
      </c>
      <c r="W407" s="21">
        <f t="shared" si="173"/>
        <v>0</v>
      </c>
      <c r="X407" s="21">
        <f t="shared" si="173"/>
        <v>0</v>
      </c>
      <c r="Y407" s="21">
        <f t="shared" si="173"/>
        <v>0</v>
      </c>
      <c r="Z407" s="21">
        <f t="shared" si="173"/>
        <v>0</v>
      </c>
      <c r="AA407" s="21">
        <f t="shared" si="173"/>
        <v>0</v>
      </c>
      <c r="AB407" s="21">
        <f t="shared" si="173"/>
        <v>0</v>
      </c>
      <c r="AC407" s="21">
        <f t="shared" si="173"/>
        <v>0</v>
      </c>
      <c r="AD407" s="21">
        <f t="shared" si="173"/>
        <v>0</v>
      </c>
      <c r="AE407" s="21">
        <f t="shared" si="173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4">+C410+C411+C412+C413+C414</f>
        <v>0</v>
      </c>
      <c r="D409" s="21">
        <f t="shared" ref="D409:AE409" si="175">+D410+D411+D412+D413+D414</f>
        <v>0</v>
      </c>
      <c r="E409" s="21">
        <f t="shared" si="175"/>
        <v>0</v>
      </c>
      <c r="F409" s="21">
        <f t="shared" si="175"/>
        <v>0</v>
      </c>
      <c r="G409" s="21">
        <f t="shared" si="175"/>
        <v>0</v>
      </c>
      <c r="H409" s="21">
        <f t="shared" si="175"/>
        <v>0</v>
      </c>
      <c r="I409" s="21">
        <f t="shared" si="175"/>
        <v>0</v>
      </c>
      <c r="J409" s="21">
        <f t="shared" si="175"/>
        <v>0</v>
      </c>
      <c r="K409" s="21">
        <f t="shared" si="175"/>
        <v>0</v>
      </c>
      <c r="L409" s="21">
        <f t="shared" si="175"/>
        <v>0</v>
      </c>
      <c r="M409" s="21">
        <f t="shared" si="175"/>
        <v>0</v>
      </c>
      <c r="N409" s="21">
        <f t="shared" si="175"/>
        <v>0</v>
      </c>
      <c r="O409" s="21">
        <f t="shared" si="175"/>
        <v>0</v>
      </c>
      <c r="P409" s="21">
        <f t="shared" si="175"/>
        <v>0</v>
      </c>
      <c r="Q409" s="21">
        <f t="shared" si="175"/>
        <v>0</v>
      </c>
      <c r="R409" s="21">
        <f t="shared" si="175"/>
        <v>0</v>
      </c>
      <c r="S409" s="21">
        <f t="shared" si="175"/>
        <v>0</v>
      </c>
      <c r="T409" s="21">
        <f t="shared" si="175"/>
        <v>0</v>
      </c>
      <c r="U409" s="21">
        <f t="shared" si="175"/>
        <v>0</v>
      </c>
      <c r="V409" s="21">
        <f t="shared" si="175"/>
        <v>0</v>
      </c>
      <c r="W409" s="21">
        <f t="shared" si="175"/>
        <v>0</v>
      </c>
      <c r="X409" s="21">
        <f t="shared" si="175"/>
        <v>0</v>
      </c>
      <c r="Y409" s="21">
        <f t="shared" si="175"/>
        <v>0</v>
      </c>
      <c r="Z409" s="21">
        <f t="shared" si="175"/>
        <v>0</v>
      </c>
      <c r="AA409" s="21">
        <f t="shared" si="175"/>
        <v>0</v>
      </c>
      <c r="AB409" s="21">
        <f t="shared" si="175"/>
        <v>0</v>
      </c>
      <c r="AC409" s="21">
        <f t="shared" si="175"/>
        <v>0</v>
      </c>
      <c r="AD409" s="21">
        <f t="shared" si="175"/>
        <v>0</v>
      </c>
      <c r="AE409" s="21">
        <f t="shared" si="175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6">+C416+C417</f>
        <v>0</v>
      </c>
      <c r="D415" s="21">
        <f t="shared" ref="D415:AE415" si="177">+D416+D417</f>
        <v>0</v>
      </c>
      <c r="E415" s="21">
        <f t="shared" si="177"/>
        <v>0</v>
      </c>
      <c r="F415" s="21">
        <f t="shared" si="177"/>
        <v>0</v>
      </c>
      <c r="G415" s="21">
        <f t="shared" si="177"/>
        <v>0</v>
      </c>
      <c r="H415" s="21">
        <f t="shared" si="177"/>
        <v>0</v>
      </c>
      <c r="I415" s="21">
        <f t="shared" si="177"/>
        <v>0</v>
      </c>
      <c r="J415" s="21">
        <f t="shared" si="177"/>
        <v>0</v>
      </c>
      <c r="K415" s="21">
        <f t="shared" si="177"/>
        <v>0</v>
      </c>
      <c r="L415" s="21">
        <f t="shared" si="177"/>
        <v>0</v>
      </c>
      <c r="M415" s="21">
        <f t="shared" si="177"/>
        <v>0</v>
      </c>
      <c r="N415" s="21">
        <f t="shared" si="177"/>
        <v>0</v>
      </c>
      <c r="O415" s="21">
        <f t="shared" si="177"/>
        <v>0</v>
      </c>
      <c r="P415" s="21">
        <f t="shared" si="177"/>
        <v>0</v>
      </c>
      <c r="Q415" s="21">
        <f t="shared" si="177"/>
        <v>0</v>
      </c>
      <c r="R415" s="21">
        <f t="shared" si="177"/>
        <v>0</v>
      </c>
      <c r="S415" s="21">
        <f t="shared" si="177"/>
        <v>0</v>
      </c>
      <c r="T415" s="21">
        <f t="shared" si="177"/>
        <v>0</v>
      </c>
      <c r="U415" s="21">
        <f t="shared" si="177"/>
        <v>0</v>
      </c>
      <c r="V415" s="21">
        <f t="shared" si="177"/>
        <v>0</v>
      </c>
      <c r="W415" s="21">
        <f t="shared" si="177"/>
        <v>0</v>
      </c>
      <c r="X415" s="21">
        <f t="shared" si="177"/>
        <v>0</v>
      </c>
      <c r="Y415" s="21">
        <f t="shared" si="177"/>
        <v>0</v>
      </c>
      <c r="Z415" s="21">
        <f t="shared" si="177"/>
        <v>0</v>
      </c>
      <c r="AA415" s="21">
        <f t="shared" si="177"/>
        <v>0</v>
      </c>
      <c r="AB415" s="21">
        <f t="shared" si="177"/>
        <v>0</v>
      </c>
      <c r="AC415" s="21">
        <f t="shared" si="177"/>
        <v>0</v>
      </c>
      <c r="AD415" s="21">
        <f t="shared" si="177"/>
        <v>0</v>
      </c>
      <c r="AE415" s="21">
        <f t="shared" si="177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78">+C418+C419+C420+C421+C422</f>
        <v>0</v>
      </c>
      <c r="D417" s="21">
        <f t="shared" ref="D417:AE417" si="179">+D418+D419+D420+D421+D422</f>
        <v>0</v>
      </c>
      <c r="E417" s="21">
        <f t="shared" si="179"/>
        <v>0</v>
      </c>
      <c r="F417" s="21">
        <f t="shared" si="179"/>
        <v>0</v>
      </c>
      <c r="G417" s="21">
        <f t="shared" si="179"/>
        <v>0</v>
      </c>
      <c r="H417" s="21">
        <f t="shared" si="179"/>
        <v>0</v>
      </c>
      <c r="I417" s="21">
        <f t="shared" si="179"/>
        <v>0</v>
      </c>
      <c r="J417" s="21">
        <f t="shared" si="179"/>
        <v>0</v>
      </c>
      <c r="K417" s="21">
        <f t="shared" si="179"/>
        <v>0</v>
      </c>
      <c r="L417" s="21">
        <f t="shared" si="179"/>
        <v>0</v>
      </c>
      <c r="M417" s="21">
        <f t="shared" si="179"/>
        <v>0</v>
      </c>
      <c r="N417" s="21">
        <f t="shared" si="179"/>
        <v>0</v>
      </c>
      <c r="O417" s="21">
        <f t="shared" si="179"/>
        <v>0</v>
      </c>
      <c r="P417" s="21">
        <f t="shared" si="179"/>
        <v>0</v>
      </c>
      <c r="Q417" s="21">
        <f t="shared" si="179"/>
        <v>0</v>
      </c>
      <c r="R417" s="21">
        <f t="shared" si="179"/>
        <v>0</v>
      </c>
      <c r="S417" s="21">
        <f t="shared" si="179"/>
        <v>0</v>
      </c>
      <c r="T417" s="21">
        <f t="shared" si="179"/>
        <v>0</v>
      </c>
      <c r="U417" s="21">
        <f t="shared" si="179"/>
        <v>0</v>
      </c>
      <c r="V417" s="21">
        <f t="shared" si="179"/>
        <v>0</v>
      </c>
      <c r="W417" s="21">
        <f t="shared" si="179"/>
        <v>0</v>
      </c>
      <c r="X417" s="21">
        <f t="shared" si="179"/>
        <v>0</v>
      </c>
      <c r="Y417" s="21">
        <f t="shared" si="179"/>
        <v>0</v>
      </c>
      <c r="Z417" s="21">
        <f t="shared" si="179"/>
        <v>0</v>
      </c>
      <c r="AA417" s="21">
        <f t="shared" si="179"/>
        <v>0</v>
      </c>
      <c r="AB417" s="21">
        <f t="shared" si="179"/>
        <v>0</v>
      </c>
      <c r="AC417" s="21">
        <f t="shared" si="179"/>
        <v>0</v>
      </c>
      <c r="AD417" s="21">
        <f t="shared" si="179"/>
        <v>0</v>
      </c>
      <c r="AE417" s="21">
        <f t="shared" si="179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0.32166472523437367</v>
      </c>
      <c r="D425" s="28">
        <f t="shared" ref="D425:AE425" si="180">+D426+D430+D431+D434</f>
        <v>0.34169368158124724</v>
      </c>
      <c r="E425" s="28">
        <f t="shared" si="180"/>
        <v>0.36951538750957186</v>
      </c>
      <c r="F425" s="28">
        <f t="shared" si="180"/>
        <v>0.3708380576679281</v>
      </c>
      <c r="G425" s="28">
        <f t="shared" si="180"/>
        <v>0.38654887522854342</v>
      </c>
      <c r="H425" s="28">
        <f t="shared" si="180"/>
        <v>0.42057075121039961</v>
      </c>
      <c r="I425" s="28">
        <f t="shared" si="180"/>
        <v>0.65802363671886366</v>
      </c>
      <c r="J425" s="28">
        <f t="shared" si="180"/>
        <v>0.70170319520688529</v>
      </c>
      <c r="K425" s="28">
        <f t="shared" si="180"/>
        <v>0.68957395788610709</v>
      </c>
      <c r="L425" s="28">
        <f t="shared" si="180"/>
        <v>0.70789481863955439</v>
      </c>
      <c r="M425" s="28">
        <f t="shared" si="180"/>
        <v>0.72343034431015862</v>
      </c>
      <c r="N425" s="28">
        <f t="shared" si="180"/>
        <v>0.86424646412282824</v>
      </c>
      <c r="O425" s="28">
        <f t="shared" si="180"/>
        <v>0.82224085203385489</v>
      </c>
      <c r="P425" s="28">
        <f t="shared" si="180"/>
        <v>0.91437824199071649</v>
      </c>
      <c r="Q425" s="28">
        <f t="shared" si="180"/>
        <v>1.0787476489276289</v>
      </c>
      <c r="R425" s="28">
        <f t="shared" si="180"/>
        <v>1.0079557872740355</v>
      </c>
      <c r="S425" s="28">
        <f t="shared" si="180"/>
        <v>1.1767839926913697</v>
      </c>
      <c r="T425" s="28">
        <f t="shared" si="180"/>
        <v>1.2986607152899889</v>
      </c>
      <c r="U425" s="28">
        <f t="shared" si="180"/>
        <v>1.1601103339295518</v>
      </c>
      <c r="V425" s="28">
        <f t="shared" si="180"/>
        <v>1.1060381215636135</v>
      </c>
      <c r="W425" s="28">
        <f t="shared" si="180"/>
        <v>1.1939996372725772</v>
      </c>
      <c r="X425" s="28">
        <f t="shared" si="180"/>
        <v>1.2638787290566147</v>
      </c>
      <c r="Y425" s="28">
        <f t="shared" si="180"/>
        <v>1.2768761657393486</v>
      </c>
      <c r="Z425" s="28">
        <f t="shared" si="180"/>
        <v>1.3389147197491249</v>
      </c>
      <c r="AA425" s="28">
        <f t="shared" si="180"/>
        <v>1.504837041409155</v>
      </c>
      <c r="AB425" s="28">
        <f t="shared" si="180"/>
        <v>1.6664307319774105</v>
      </c>
      <c r="AC425" s="28">
        <f t="shared" si="180"/>
        <v>1.7780420862343425</v>
      </c>
      <c r="AD425" s="28">
        <f t="shared" si="180"/>
        <v>1.9323595052656306</v>
      </c>
      <c r="AE425" s="28">
        <f t="shared" si="180"/>
        <v>2.0054508085229399</v>
      </c>
    </row>
    <row r="426" spans="1:31" x14ac:dyDescent="0.2">
      <c r="A426" s="80" t="s">
        <v>723</v>
      </c>
      <c r="B426" s="4" t="s">
        <v>724</v>
      </c>
      <c r="C426" s="21">
        <f>+C427+C428+C429</f>
        <v>0.22677234477897762</v>
      </c>
      <c r="D426" s="21">
        <f t="shared" ref="D426:AE426" si="181">+D427+D428+D429</f>
        <v>0.23354335067289475</v>
      </c>
      <c r="E426" s="21">
        <f t="shared" si="181"/>
        <v>0.24157126902264542</v>
      </c>
      <c r="F426" s="21">
        <f t="shared" si="181"/>
        <v>0.25551459626135242</v>
      </c>
      <c r="G426" s="21">
        <f t="shared" si="181"/>
        <v>0.26964397294872589</v>
      </c>
      <c r="H426" s="21">
        <f t="shared" si="181"/>
        <v>0.28505499048364574</v>
      </c>
      <c r="I426" s="21">
        <f t="shared" si="181"/>
        <v>0.30109621258259706</v>
      </c>
      <c r="J426" s="21">
        <f t="shared" si="181"/>
        <v>0.3174404275998014</v>
      </c>
      <c r="K426" s="21">
        <f t="shared" si="181"/>
        <v>0.33446481238805958</v>
      </c>
      <c r="L426" s="21">
        <f t="shared" si="181"/>
        <v>0.35145464799017923</v>
      </c>
      <c r="M426" s="21">
        <f t="shared" si="181"/>
        <v>0.36765703746903072</v>
      </c>
      <c r="N426" s="21">
        <f t="shared" si="181"/>
        <v>0.39937073820937941</v>
      </c>
      <c r="O426" s="21">
        <f t="shared" si="181"/>
        <v>0.43029903940410957</v>
      </c>
      <c r="P426" s="21">
        <f t="shared" si="181"/>
        <v>0.46362870573197146</v>
      </c>
      <c r="Q426" s="21">
        <f t="shared" si="181"/>
        <v>0.49856175796751817</v>
      </c>
      <c r="R426" s="21">
        <f t="shared" si="181"/>
        <v>0.53580285185416221</v>
      </c>
      <c r="S426" s="21">
        <f t="shared" si="181"/>
        <v>0.57256019083318854</v>
      </c>
      <c r="T426" s="21">
        <f t="shared" si="181"/>
        <v>0.60996602817151424</v>
      </c>
      <c r="U426" s="21">
        <f t="shared" si="181"/>
        <v>0.64477255322042903</v>
      </c>
      <c r="V426" s="21">
        <f t="shared" si="181"/>
        <v>0.68195543959038751</v>
      </c>
      <c r="W426" s="21">
        <f t="shared" si="181"/>
        <v>0.7163540852623993</v>
      </c>
      <c r="X426" s="21">
        <f t="shared" si="181"/>
        <v>0.75437294128263666</v>
      </c>
      <c r="Y426" s="21">
        <f t="shared" si="181"/>
        <v>0.79961248044085709</v>
      </c>
      <c r="Z426" s="21">
        <f t="shared" si="181"/>
        <v>0.85346365493953613</v>
      </c>
      <c r="AA426" s="21">
        <f t="shared" si="181"/>
        <v>0.91489550076461024</v>
      </c>
      <c r="AB426" s="21">
        <f t="shared" si="181"/>
        <v>1.0038252651337971</v>
      </c>
      <c r="AC426" s="21">
        <f t="shared" si="181"/>
        <v>1.1754141642059106</v>
      </c>
      <c r="AD426" s="21">
        <f t="shared" si="181"/>
        <v>1.3563960913791608</v>
      </c>
      <c r="AE426" s="21">
        <f t="shared" si="181"/>
        <v>1.4449258162689431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2.0136716854979093E-2</v>
      </c>
      <c r="F427" s="27">
        <v>3.8605619799556574E-2</v>
      </c>
      <c r="G427" s="27">
        <v>5.5392223176408475E-2</v>
      </c>
      <c r="H427" s="27">
        <v>7.1062700796155315E-2</v>
      </c>
      <c r="I427" s="27">
        <v>8.7037670397411379E-2</v>
      </c>
      <c r="J427" s="27">
        <v>0.11085023742109139</v>
      </c>
      <c r="K427" s="27">
        <v>0.134660909515467</v>
      </c>
      <c r="L427" s="27">
        <v>0.15844567013745506</v>
      </c>
      <c r="M427" s="27">
        <v>0.18601917253574288</v>
      </c>
      <c r="N427" s="27">
        <v>0.22039801558028038</v>
      </c>
      <c r="O427" s="27">
        <v>0.2540706656270128</v>
      </c>
      <c r="P427" s="27">
        <v>0.28813894702072473</v>
      </c>
      <c r="Q427" s="27">
        <v>0.3250131752062736</v>
      </c>
      <c r="R427" s="27">
        <v>0.36582896155192879</v>
      </c>
      <c r="S427" s="27">
        <v>0.40563698838282908</v>
      </c>
      <c r="T427" s="27">
        <v>0.43667437916610419</v>
      </c>
      <c r="U427" s="27">
        <v>0.4694182200977644</v>
      </c>
      <c r="V427" s="27">
        <v>0.49685335229036892</v>
      </c>
      <c r="W427" s="27">
        <v>0.5358840763041901</v>
      </c>
      <c r="X427" s="27">
        <v>0.57562817334158134</v>
      </c>
      <c r="Y427" s="27">
        <v>0.61491926155450849</v>
      </c>
      <c r="Z427" s="27">
        <v>0.67187422871988989</v>
      </c>
      <c r="AA427" s="27">
        <v>0.72344859204224565</v>
      </c>
      <c r="AB427" s="27">
        <v>0.80907983902646663</v>
      </c>
      <c r="AC427" s="27">
        <v>0.94244464974646336</v>
      </c>
      <c r="AD427" s="27">
        <v>1.0969844093009009</v>
      </c>
      <c r="AE427" s="27">
        <v>1.2055414035128809</v>
      </c>
    </row>
    <row r="428" spans="1:31" x14ac:dyDescent="0.2">
      <c r="A428" s="80" t="s">
        <v>726</v>
      </c>
      <c r="B428" s="4" t="s">
        <v>818</v>
      </c>
      <c r="C428" s="27">
        <v>4.3461509818381927E-2</v>
      </c>
      <c r="D428" s="27">
        <v>4.4743812192722533E-2</v>
      </c>
      <c r="E428" s="27">
        <v>4.426862457091478E-2</v>
      </c>
      <c r="F428" s="27">
        <v>4.4252890808622686E-2</v>
      </c>
      <c r="G428" s="27">
        <v>4.4187648372549959E-2</v>
      </c>
      <c r="H428" s="27">
        <v>4.411802908256153E-2</v>
      </c>
      <c r="I428" s="27">
        <v>4.4059183554623418E-2</v>
      </c>
      <c r="J428" s="27">
        <v>4.2934583005564499E-2</v>
      </c>
      <c r="K428" s="27">
        <v>4.1966350325642963E-2</v>
      </c>
      <c r="L428" s="27">
        <v>4.138392141941484E-2</v>
      </c>
      <c r="M428" s="27">
        <v>3.8619050030598415E-2</v>
      </c>
      <c r="N428" s="27">
        <v>3.8905708884434474E-2</v>
      </c>
      <c r="O428" s="27">
        <v>3.7765330331519978E-2</v>
      </c>
      <c r="P428" s="27">
        <v>3.7268858701968909E-2</v>
      </c>
      <c r="Q428" s="27">
        <v>3.6734207362840075E-2</v>
      </c>
      <c r="R428" s="27">
        <v>3.5546285942904661E-2</v>
      </c>
      <c r="S428" s="27">
        <v>3.4706015618803925E-2</v>
      </c>
      <c r="T428" s="27">
        <v>3.7321713873593482E-2</v>
      </c>
      <c r="U428" s="27">
        <v>4.018980817359382E-2</v>
      </c>
      <c r="V428" s="27">
        <v>3.9975987649268074E-2</v>
      </c>
      <c r="W428" s="27">
        <v>3.5926275311407518E-2</v>
      </c>
      <c r="X428" s="27">
        <v>3.452962711064058E-2</v>
      </c>
      <c r="Y428" s="27">
        <v>3.4316943075835112E-2</v>
      </c>
      <c r="Z428" s="27">
        <v>3.370399596054547E-2</v>
      </c>
      <c r="AA428" s="27">
        <v>3.4367557008442184E-2</v>
      </c>
      <c r="AB428" s="27">
        <v>2.8149109181831826E-2</v>
      </c>
      <c r="AC428" s="27">
        <v>3.1579397276500949E-2</v>
      </c>
      <c r="AD428" s="27">
        <v>3.3196678054774435E-2</v>
      </c>
      <c r="AE428" s="27">
        <v>3.9566463962415956E-2</v>
      </c>
    </row>
    <row r="429" spans="1:31" x14ac:dyDescent="0.2">
      <c r="A429" s="80" t="s">
        <v>727</v>
      </c>
      <c r="B429" s="4" t="s">
        <v>819</v>
      </c>
      <c r="C429" s="27">
        <v>0.18331083496059569</v>
      </c>
      <c r="D429" s="27">
        <v>0.18879953848017222</v>
      </c>
      <c r="E429" s="27">
        <v>0.17716592759675154</v>
      </c>
      <c r="F429" s="27">
        <v>0.17265608565317314</v>
      </c>
      <c r="G429" s="27">
        <v>0.17006410139976746</v>
      </c>
      <c r="H429" s="27">
        <v>0.16987426060492891</v>
      </c>
      <c r="I429" s="27">
        <v>0.16999935863056226</v>
      </c>
      <c r="J429" s="27">
        <v>0.16365560717314551</v>
      </c>
      <c r="K429" s="27">
        <v>0.15783755254694959</v>
      </c>
      <c r="L429" s="27">
        <v>0.15162505643330931</v>
      </c>
      <c r="M429" s="27">
        <v>0.14301881490268942</v>
      </c>
      <c r="N429" s="27">
        <v>0.1400670137446646</v>
      </c>
      <c r="O429" s="27">
        <v>0.13846304344557681</v>
      </c>
      <c r="P429" s="27">
        <v>0.13822090000927784</v>
      </c>
      <c r="Q429" s="27">
        <v>0.13681437539840452</v>
      </c>
      <c r="R429" s="27">
        <v>0.13442760435932874</v>
      </c>
      <c r="S429" s="27">
        <v>0.13221718683155551</v>
      </c>
      <c r="T429" s="27">
        <v>0.13596993513181649</v>
      </c>
      <c r="U429" s="27">
        <v>0.13516452494907083</v>
      </c>
      <c r="V429" s="27">
        <v>0.14512609965075052</v>
      </c>
      <c r="W429" s="27">
        <v>0.14454373364680156</v>
      </c>
      <c r="X429" s="27">
        <v>0.14421514083041473</v>
      </c>
      <c r="Y429" s="27">
        <v>0.15037627581051349</v>
      </c>
      <c r="Z429" s="27">
        <v>0.14788543025910073</v>
      </c>
      <c r="AA429" s="27">
        <v>0.15707935171392243</v>
      </c>
      <c r="AB429" s="27">
        <v>0.16659631692549873</v>
      </c>
      <c r="AC429" s="27">
        <v>0.20139011718294628</v>
      </c>
      <c r="AD429" s="27">
        <v>0.22621500402348566</v>
      </c>
      <c r="AE429" s="27">
        <v>0.19981794879364612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2">+C432+C433</f>
        <v>1.8269961007151335E-3</v>
      </c>
      <c r="D431" s="21">
        <f t="shared" ref="D431:AE431" si="183">+D432+D433</f>
        <v>1.9035806501587296E-3</v>
      </c>
      <c r="E431" s="21">
        <f t="shared" si="183"/>
        <v>2.46577625006407E-3</v>
      </c>
      <c r="F431" s="21">
        <f t="shared" si="183"/>
        <v>2.5178401377762868E-3</v>
      </c>
      <c r="G431" s="21">
        <f t="shared" si="183"/>
        <v>2.5558631966176065E-3</v>
      </c>
      <c r="H431" s="21">
        <f t="shared" si="183"/>
        <v>2.6373355319737586E-3</v>
      </c>
      <c r="I431" s="21">
        <f t="shared" si="183"/>
        <v>2.6909333027643608E-3</v>
      </c>
      <c r="J431" s="21">
        <f t="shared" si="183"/>
        <v>2.7540887855510986E-3</v>
      </c>
      <c r="K431" s="21">
        <f t="shared" si="183"/>
        <v>2.7840308886200051E-3</v>
      </c>
      <c r="L431" s="21">
        <f t="shared" si="183"/>
        <v>2.7597503688666135E-3</v>
      </c>
      <c r="M431" s="21">
        <f t="shared" si="183"/>
        <v>2.8034751901579984E-3</v>
      </c>
      <c r="N431" s="21">
        <f t="shared" si="183"/>
        <v>2.8464794856276304E-3</v>
      </c>
      <c r="O431" s="21">
        <f t="shared" si="183"/>
        <v>3.2066995440555319E-3</v>
      </c>
      <c r="P431" s="21">
        <f t="shared" si="183"/>
        <v>3.3718223513179613E-3</v>
      </c>
      <c r="Q431" s="21">
        <f t="shared" si="183"/>
        <v>3.5784520734876229E-3</v>
      </c>
      <c r="R431" s="21">
        <f t="shared" si="183"/>
        <v>3.6290869919063445E-3</v>
      </c>
      <c r="S431" s="21">
        <f t="shared" si="183"/>
        <v>3.7425452556023183E-3</v>
      </c>
      <c r="T431" s="21">
        <f t="shared" si="183"/>
        <v>3.6399823894812384E-3</v>
      </c>
      <c r="U431" s="21">
        <f t="shared" si="183"/>
        <v>3.8506676155001E-3</v>
      </c>
      <c r="V431" s="21">
        <f t="shared" si="183"/>
        <v>3.7873233122027016E-3</v>
      </c>
      <c r="W431" s="21">
        <f t="shared" si="183"/>
        <v>4.0575635437223086E-3</v>
      </c>
      <c r="X431" s="21">
        <f t="shared" si="183"/>
        <v>4.5452440500299849E-3</v>
      </c>
      <c r="Y431" s="21">
        <f t="shared" si="183"/>
        <v>5.1253462806369991E-3</v>
      </c>
      <c r="Z431" s="21">
        <f t="shared" si="183"/>
        <v>5.6002182423849902E-3</v>
      </c>
      <c r="AA431" s="21">
        <f t="shared" si="183"/>
        <v>5.7766159366757297E-3</v>
      </c>
      <c r="AB431" s="21">
        <f t="shared" si="183"/>
        <v>1.0553557835034118E-2</v>
      </c>
      <c r="AC431" s="21">
        <f t="shared" si="183"/>
        <v>7.8642723848122622E-3</v>
      </c>
      <c r="AD431" s="21">
        <f t="shared" si="183"/>
        <v>7.6308219968399824E-3</v>
      </c>
      <c r="AE431" s="21">
        <f t="shared" si="183"/>
        <v>8.305237054588327E-3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1.6288761083917941E-9</v>
      </c>
      <c r="L432" s="27">
        <v>1.6490521776644329E-8</v>
      </c>
      <c r="M432" s="27">
        <v>2.8951238979336819E-8</v>
      </c>
      <c r="N432" s="27">
        <v>2.5502977084405231E-8</v>
      </c>
      <c r="O432" s="27">
        <v>3.6034379115356228E-8</v>
      </c>
      <c r="P432" s="27">
        <v>4.3914290922739341E-8</v>
      </c>
      <c r="Q432" s="27">
        <v>4.7033349703533632E-8</v>
      </c>
      <c r="R432" s="27">
        <v>4.5103933067234372E-8</v>
      </c>
      <c r="S432" s="27">
        <v>7.1553593667559966E-8</v>
      </c>
      <c r="T432" s="27">
        <v>7.6995510761039733E-8</v>
      </c>
      <c r="U432" s="27">
        <v>8.6472325023402696E-8</v>
      </c>
      <c r="V432" s="27">
        <v>8.0687807395141203E-8</v>
      </c>
      <c r="W432" s="27">
        <v>1.0423062467973855E-7</v>
      </c>
      <c r="X432" s="27">
        <v>1.0238457378904988E-7</v>
      </c>
      <c r="Y432" s="27">
        <v>1.2960591794617388E-7</v>
      </c>
      <c r="Z432" s="27">
        <v>1.7410760528722364E-7</v>
      </c>
      <c r="AA432" s="27">
        <v>1.8114037180829325E-7</v>
      </c>
      <c r="AB432" s="27">
        <v>1.7720851234855026E-7</v>
      </c>
      <c r="AC432" s="27">
        <v>1.3737605858037265E-7</v>
      </c>
      <c r="AD432" s="27">
        <v>3.488870321978341E-7</v>
      </c>
      <c r="AE432" s="27">
        <v>2.6174792819589773E-7</v>
      </c>
    </row>
    <row r="433" spans="1:31" x14ac:dyDescent="0.2">
      <c r="A433" s="80" t="s">
        <v>734</v>
      </c>
      <c r="B433" s="4" t="s">
        <v>735</v>
      </c>
      <c r="C433" s="27">
        <v>1.8269961007151335E-3</v>
      </c>
      <c r="D433" s="27">
        <v>1.9035806501587296E-3</v>
      </c>
      <c r="E433" s="27">
        <v>2.46577625006407E-3</v>
      </c>
      <c r="F433" s="27">
        <v>2.5178401377762868E-3</v>
      </c>
      <c r="G433" s="27">
        <v>2.5558631966176065E-3</v>
      </c>
      <c r="H433" s="27">
        <v>2.6373355319737586E-3</v>
      </c>
      <c r="I433" s="27">
        <v>2.6909333027643608E-3</v>
      </c>
      <c r="J433" s="27">
        <v>2.7540887855510986E-3</v>
      </c>
      <c r="K433" s="27">
        <v>2.7840292597438969E-3</v>
      </c>
      <c r="L433" s="27">
        <v>2.7597338783448369E-3</v>
      </c>
      <c r="M433" s="27">
        <v>2.8034462389190189E-3</v>
      </c>
      <c r="N433" s="27">
        <v>2.8464539826505461E-3</v>
      </c>
      <c r="O433" s="27">
        <v>3.2066635096764167E-3</v>
      </c>
      <c r="P433" s="27">
        <v>3.3717784370270384E-3</v>
      </c>
      <c r="Q433" s="27">
        <v>3.5784050401379192E-3</v>
      </c>
      <c r="R433" s="27">
        <v>3.6290418879732773E-3</v>
      </c>
      <c r="S433" s="27">
        <v>3.7424737020086509E-3</v>
      </c>
      <c r="T433" s="27">
        <v>3.6399053939704775E-3</v>
      </c>
      <c r="U433" s="27">
        <v>3.8505811431750765E-3</v>
      </c>
      <c r="V433" s="27">
        <v>3.7872426243953064E-3</v>
      </c>
      <c r="W433" s="27">
        <v>4.0574593130976288E-3</v>
      </c>
      <c r="X433" s="27">
        <v>4.5451416654561962E-3</v>
      </c>
      <c r="Y433" s="27">
        <v>5.1252166747190533E-3</v>
      </c>
      <c r="Z433" s="27">
        <v>5.6000441347797032E-3</v>
      </c>
      <c r="AA433" s="27">
        <v>5.7764347963039217E-3</v>
      </c>
      <c r="AB433" s="27">
        <v>1.055338062652177E-2</v>
      </c>
      <c r="AC433" s="27">
        <v>7.8641350087536813E-3</v>
      </c>
      <c r="AD433" s="27">
        <v>7.6304731098077849E-3</v>
      </c>
      <c r="AE433" s="27">
        <v>8.3049753066601305E-3</v>
      </c>
    </row>
    <row r="434" spans="1:31" x14ac:dyDescent="0.2">
      <c r="A434" s="80" t="s">
        <v>736</v>
      </c>
      <c r="B434" s="4" t="s">
        <v>737</v>
      </c>
      <c r="C434" s="21">
        <f>+C435+C436</f>
        <v>9.3065384354680925E-2</v>
      </c>
      <c r="D434" s="21">
        <f t="shared" ref="D434:AE434" si="184">+D435+D436</f>
        <v>0.1062467502581938</v>
      </c>
      <c r="E434" s="21">
        <f t="shared" si="184"/>
        <v>0.12547834223686236</v>
      </c>
      <c r="F434" s="21">
        <f t="shared" si="184"/>
        <v>0.11280562126879941</v>
      </c>
      <c r="G434" s="21">
        <f t="shared" si="184"/>
        <v>0.11434903908319996</v>
      </c>
      <c r="H434" s="21">
        <f t="shared" si="184"/>
        <v>0.1328784251947801</v>
      </c>
      <c r="I434" s="21">
        <f t="shared" si="184"/>
        <v>0.35423649083350217</v>
      </c>
      <c r="J434" s="21">
        <f t="shared" si="184"/>
        <v>0.38150867882153283</v>
      </c>
      <c r="K434" s="21">
        <f t="shared" si="184"/>
        <v>0.35232511460942756</v>
      </c>
      <c r="L434" s="21">
        <f t="shared" si="184"/>
        <v>0.35368042028050856</v>
      </c>
      <c r="M434" s="21">
        <f t="shared" si="184"/>
        <v>0.3529698316509699</v>
      </c>
      <c r="N434" s="21">
        <f t="shared" si="184"/>
        <v>0.46202924642782117</v>
      </c>
      <c r="O434" s="21">
        <f t="shared" si="184"/>
        <v>0.38873511308568981</v>
      </c>
      <c r="P434" s="21">
        <f t="shared" si="184"/>
        <v>0.44737771390742709</v>
      </c>
      <c r="Q434" s="21">
        <f t="shared" si="184"/>
        <v>0.57660743888662302</v>
      </c>
      <c r="R434" s="21">
        <f t="shared" si="184"/>
        <v>0.46852384842796696</v>
      </c>
      <c r="S434" s="21">
        <f t="shared" si="184"/>
        <v>0.60048125660257878</v>
      </c>
      <c r="T434" s="21">
        <f t="shared" si="184"/>
        <v>0.68505470472899332</v>
      </c>
      <c r="U434" s="21">
        <f t="shared" si="184"/>
        <v>0.5114871130936226</v>
      </c>
      <c r="V434" s="21">
        <f t="shared" si="184"/>
        <v>0.4202953586610233</v>
      </c>
      <c r="W434" s="21">
        <f t="shared" si="184"/>
        <v>0.47358798846645561</v>
      </c>
      <c r="X434" s="21">
        <f t="shared" si="184"/>
        <v>0.50496054372394794</v>
      </c>
      <c r="Y434" s="21">
        <f t="shared" si="184"/>
        <v>0.47213833901785446</v>
      </c>
      <c r="Z434" s="21">
        <f t="shared" si="184"/>
        <v>0.47985084656720378</v>
      </c>
      <c r="AA434" s="21">
        <f t="shared" si="184"/>
        <v>0.58416492470786885</v>
      </c>
      <c r="AB434" s="21">
        <f t="shared" si="184"/>
        <v>0.65205190900857923</v>
      </c>
      <c r="AC434" s="21">
        <f t="shared" si="184"/>
        <v>0.59476364964361939</v>
      </c>
      <c r="AD434" s="21">
        <f t="shared" si="184"/>
        <v>0.56833259188962981</v>
      </c>
      <c r="AE434" s="21">
        <f t="shared" si="184"/>
        <v>0.55221975519940836</v>
      </c>
    </row>
    <row r="435" spans="1:31" x14ac:dyDescent="0.2">
      <c r="A435" s="80" t="s">
        <v>738</v>
      </c>
      <c r="B435" s="4" t="s">
        <v>739</v>
      </c>
      <c r="C435" s="27">
        <v>7.32066836280649E-2</v>
      </c>
      <c r="D435" s="27">
        <v>7.9878906418776652E-2</v>
      </c>
      <c r="E435" s="27">
        <v>8.7537619232813571E-2</v>
      </c>
      <c r="F435" s="27">
        <v>8.5565305496870067E-2</v>
      </c>
      <c r="G435" s="27">
        <v>8.3731058438399703E-2</v>
      </c>
      <c r="H435" s="27">
        <v>9.4188497122294768E-2</v>
      </c>
      <c r="I435" s="27">
        <v>0.31530665407250158</v>
      </c>
      <c r="J435" s="27">
        <v>0.33054718331539451</v>
      </c>
      <c r="K435" s="27">
        <v>0.34012170018237109</v>
      </c>
      <c r="L435" s="27">
        <v>0.32041804806459895</v>
      </c>
      <c r="M435" s="27">
        <v>0.31213428077275751</v>
      </c>
      <c r="N435" s="27">
        <v>0.43859120730162504</v>
      </c>
      <c r="O435" s="27">
        <v>0.35416175552991824</v>
      </c>
      <c r="P435" s="27">
        <v>0.38559857684890703</v>
      </c>
      <c r="Q435" s="27">
        <v>0.4728709463495876</v>
      </c>
      <c r="R435" s="27">
        <v>0.37524271426222161</v>
      </c>
      <c r="S435" s="27">
        <v>0.40828725849756187</v>
      </c>
      <c r="T435" s="27">
        <v>0.41061272481641331</v>
      </c>
      <c r="U435" s="27">
        <v>0.39483277310009429</v>
      </c>
      <c r="V435" s="27">
        <v>0.39247287098043371</v>
      </c>
      <c r="W435" s="27">
        <v>0.37924637344590506</v>
      </c>
      <c r="X435" s="27">
        <v>0.39850824712691413</v>
      </c>
      <c r="Y435" s="27">
        <v>0.39982931123164273</v>
      </c>
      <c r="Z435" s="27">
        <v>0.42604237067533318</v>
      </c>
      <c r="AA435" s="27">
        <v>0.4568313328185441</v>
      </c>
      <c r="AB435" s="27">
        <v>0.49544931548927024</v>
      </c>
      <c r="AC435" s="27">
        <v>0.49830835229206943</v>
      </c>
      <c r="AD435" s="27">
        <v>0.48689405296643756</v>
      </c>
      <c r="AE435" s="27">
        <v>0.50313917489694537</v>
      </c>
    </row>
    <row r="436" spans="1:31" x14ac:dyDescent="0.2">
      <c r="A436" s="80" t="s">
        <v>740</v>
      </c>
      <c r="B436" s="4" t="s">
        <v>741</v>
      </c>
      <c r="C436" s="27">
        <v>1.9858700726616028E-2</v>
      </c>
      <c r="D436" s="27">
        <v>2.6367843839417142E-2</v>
      </c>
      <c r="E436" s="27">
        <v>3.7940723004048778E-2</v>
      </c>
      <c r="F436" s="27">
        <v>2.7240315771929344E-2</v>
      </c>
      <c r="G436" s="27">
        <v>3.0617980644800265E-2</v>
      </c>
      <c r="H436" s="27">
        <v>3.8689928072485329E-2</v>
      </c>
      <c r="I436" s="27">
        <v>3.8929836761000619E-2</v>
      </c>
      <c r="J436" s="27">
        <v>5.09614955061383E-2</v>
      </c>
      <c r="K436" s="27">
        <v>1.2203414427056443E-2</v>
      </c>
      <c r="L436" s="27">
        <v>3.3262372215909622E-2</v>
      </c>
      <c r="M436" s="27">
        <v>4.0835550878212383E-2</v>
      </c>
      <c r="N436" s="27">
        <v>2.3438039126196106E-2</v>
      </c>
      <c r="O436" s="27">
        <v>3.4573357555771581E-2</v>
      </c>
      <c r="P436" s="27">
        <v>6.1779137058520055E-2</v>
      </c>
      <c r="Q436" s="27">
        <v>0.10373649253703544</v>
      </c>
      <c r="R436" s="27">
        <v>9.328113416574535E-2</v>
      </c>
      <c r="S436" s="27">
        <v>0.19219399810501694</v>
      </c>
      <c r="T436" s="27">
        <v>0.27444197991258001</v>
      </c>
      <c r="U436" s="27">
        <v>0.11665433999352832</v>
      </c>
      <c r="V436" s="27">
        <v>2.7822487680589585E-2</v>
      </c>
      <c r="W436" s="27">
        <v>9.4341615020550565E-2</v>
      </c>
      <c r="X436" s="27">
        <v>0.10645229659703384</v>
      </c>
      <c r="Y436" s="27">
        <v>7.2309027786211733E-2</v>
      </c>
      <c r="Z436" s="27">
        <v>5.38084758918706E-2</v>
      </c>
      <c r="AA436" s="27">
        <v>0.12733359188932478</v>
      </c>
      <c r="AB436" s="27">
        <v>0.15660259351930902</v>
      </c>
      <c r="AC436" s="27">
        <v>9.645529735154991E-2</v>
      </c>
      <c r="AD436" s="27">
        <v>8.1438538923192305E-2</v>
      </c>
      <c r="AE436" s="27">
        <v>4.9080580302463032E-2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5">+C441+C442</f>
        <v>0</v>
      </c>
      <c r="D440" s="21">
        <f t="shared" ref="D440:AE440" si="186">+D441+D442</f>
        <v>0</v>
      </c>
      <c r="E440" s="21">
        <f t="shared" si="186"/>
        <v>0</v>
      </c>
      <c r="F440" s="21">
        <f t="shared" si="186"/>
        <v>0</v>
      </c>
      <c r="G440" s="21">
        <f t="shared" si="186"/>
        <v>0</v>
      </c>
      <c r="H440" s="21">
        <f t="shared" si="186"/>
        <v>0</v>
      </c>
      <c r="I440" s="21">
        <f t="shared" si="186"/>
        <v>0</v>
      </c>
      <c r="J440" s="21">
        <f t="shared" si="186"/>
        <v>0</v>
      </c>
      <c r="K440" s="21">
        <f t="shared" si="186"/>
        <v>0</v>
      </c>
      <c r="L440" s="21">
        <f t="shared" si="186"/>
        <v>0</v>
      </c>
      <c r="M440" s="21">
        <f t="shared" si="186"/>
        <v>0</v>
      </c>
      <c r="N440" s="21">
        <f t="shared" si="186"/>
        <v>0</v>
      </c>
      <c r="O440" s="21">
        <f t="shared" si="186"/>
        <v>0</v>
      </c>
      <c r="P440" s="21">
        <f t="shared" si="186"/>
        <v>0</v>
      </c>
      <c r="Q440" s="21">
        <f t="shared" si="186"/>
        <v>0</v>
      </c>
      <c r="R440" s="21">
        <f t="shared" si="186"/>
        <v>0</v>
      </c>
      <c r="S440" s="21">
        <f t="shared" si="186"/>
        <v>0</v>
      </c>
      <c r="T440" s="21">
        <f t="shared" si="186"/>
        <v>0</v>
      </c>
      <c r="U440" s="21">
        <f t="shared" si="186"/>
        <v>0</v>
      </c>
      <c r="V440" s="21">
        <f t="shared" si="186"/>
        <v>0</v>
      </c>
      <c r="W440" s="21">
        <f t="shared" si="186"/>
        <v>0</v>
      </c>
      <c r="X440" s="21">
        <f t="shared" si="186"/>
        <v>0</v>
      </c>
      <c r="Y440" s="21">
        <f t="shared" si="186"/>
        <v>0</v>
      </c>
      <c r="Z440" s="21">
        <f t="shared" si="186"/>
        <v>0</v>
      </c>
      <c r="AA440" s="21">
        <f t="shared" si="186"/>
        <v>0</v>
      </c>
      <c r="AB440" s="21">
        <f t="shared" si="186"/>
        <v>0</v>
      </c>
      <c r="AC440" s="21">
        <f t="shared" si="186"/>
        <v>0</v>
      </c>
      <c r="AD440" s="21">
        <f t="shared" si="186"/>
        <v>0</v>
      </c>
      <c r="AE440" s="21">
        <f t="shared" si="186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7">+C455-C4</f>
        <v>0</v>
      </c>
      <c r="D453" s="71">
        <f t="shared" si="187"/>
        <v>0</v>
      </c>
      <c r="E453" s="71">
        <f t="shared" si="187"/>
        <v>0</v>
      </c>
      <c r="F453" s="71">
        <f t="shared" si="187"/>
        <v>0</v>
      </c>
      <c r="G453" s="71">
        <f t="shared" si="187"/>
        <v>0</v>
      </c>
      <c r="H453" s="71">
        <f t="shared" si="187"/>
        <v>0</v>
      </c>
      <c r="I453" s="71">
        <f t="shared" si="187"/>
        <v>0</v>
      </c>
      <c r="J453" s="71">
        <f t="shared" si="187"/>
        <v>0</v>
      </c>
      <c r="K453" s="71">
        <f t="shared" si="187"/>
        <v>0</v>
      </c>
      <c r="L453" s="71">
        <f t="shared" si="187"/>
        <v>0</v>
      </c>
      <c r="M453" s="71">
        <f t="shared" si="187"/>
        <v>0</v>
      </c>
      <c r="N453" s="71">
        <f t="shared" si="187"/>
        <v>0</v>
      </c>
      <c r="O453" s="71">
        <f t="shared" si="187"/>
        <v>0</v>
      </c>
      <c r="P453" s="71">
        <f t="shared" si="187"/>
        <v>0</v>
      </c>
      <c r="Q453" s="71">
        <f t="shared" si="187"/>
        <v>0</v>
      </c>
      <c r="R453" s="71">
        <f t="shared" si="187"/>
        <v>0</v>
      </c>
      <c r="S453" s="71">
        <f t="shared" si="187"/>
        <v>0</v>
      </c>
      <c r="T453" s="71">
        <f t="shared" si="187"/>
        <v>0</v>
      </c>
      <c r="U453" s="71">
        <f t="shared" si="187"/>
        <v>0</v>
      </c>
      <c r="V453" s="71">
        <f t="shared" si="187"/>
        <v>0</v>
      </c>
      <c r="W453" s="71">
        <f t="shared" si="187"/>
        <v>0</v>
      </c>
      <c r="X453" s="71">
        <f t="shared" si="187"/>
        <v>0</v>
      </c>
      <c r="Y453" s="71">
        <f t="shared" si="187"/>
        <v>0</v>
      </c>
      <c r="Z453" s="71">
        <f t="shared" si="187"/>
        <v>0</v>
      </c>
      <c r="AA453" s="71">
        <f t="shared" si="187"/>
        <v>0</v>
      </c>
      <c r="AB453" s="71">
        <f t="shared" si="187"/>
        <v>0</v>
      </c>
      <c r="AC453" s="71">
        <f t="shared" si="187"/>
        <v>0</v>
      </c>
      <c r="AD453" s="71">
        <f t="shared" si="187"/>
        <v>0</v>
      </c>
      <c r="AE453" s="71">
        <f t="shared" si="18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88">+C456+C471+C524+C555+C576</f>
        <v>1.0811987435097532</v>
      </c>
      <c r="D455" s="28">
        <f t="shared" si="188"/>
        <v>1.154851475001863</v>
      </c>
      <c r="E455" s="28">
        <f t="shared" si="188"/>
        <v>1.1916739104836775</v>
      </c>
      <c r="F455" s="28">
        <f t="shared" si="188"/>
        <v>1.1731407805120089</v>
      </c>
      <c r="G455" s="28">
        <f t="shared" si="188"/>
        <v>1.2309810241137975</v>
      </c>
      <c r="H455" s="28">
        <f t="shared" si="188"/>
        <v>1.2666739477740552</v>
      </c>
      <c r="I455" s="28">
        <f t="shared" si="188"/>
        <v>1.5085009542334218</v>
      </c>
      <c r="J455" s="28">
        <f t="shared" si="188"/>
        <v>1.4159773858924001</v>
      </c>
      <c r="K455" s="28">
        <f t="shared" si="188"/>
        <v>1.3742041365523092</v>
      </c>
      <c r="L455" s="28">
        <f t="shared" si="188"/>
        <v>1.4210089357377642</v>
      </c>
      <c r="M455" s="28">
        <f t="shared" si="188"/>
        <v>1.4290882044870159</v>
      </c>
      <c r="N455" s="28">
        <f t="shared" si="188"/>
        <v>1.5482242437825395</v>
      </c>
      <c r="O455" s="28">
        <f t="shared" si="188"/>
        <v>1.5223519310037674</v>
      </c>
      <c r="P455" s="28">
        <f t="shared" si="188"/>
        <v>1.6372000297952549</v>
      </c>
      <c r="Q455" s="28">
        <f t="shared" si="188"/>
        <v>1.806759502150689</v>
      </c>
      <c r="R455" s="28">
        <f t="shared" si="188"/>
        <v>1.684161343368509</v>
      </c>
      <c r="S455" s="28">
        <f t="shared" si="188"/>
        <v>1.8505687148157939</v>
      </c>
      <c r="T455" s="28">
        <f t="shared" si="188"/>
        <v>1.9933808326618059</v>
      </c>
      <c r="U455" s="28">
        <f t="shared" si="188"/>
        <v>1.8585837352712886</v>
      </c>
      <c r="V455" s="28">
        <f t="shared" si="188"/>
        <v>1.8126786261060164</v>
      </c>
      <c r="W455" s="28">
        <f t="shared" si="188"/>
        <v>1.8993283160933538</v>
      </c>
      <c r="X455" s="28">
        <f t="shared" si="188"/>
        <v>1.955827324947192</v>
      </c>
      <c r="Y455" s="28">
        <f t="shared" si="188"/>
        <v>1.9603618601568469</v>
      </c>
      <c r="Z455" s="28">
        <f t="shared" si="188"/>
        <v>2.0313552382000131</v>
      </c>
      <c r="AA455" s="28">
        <f t="shared" si="188"/>
        <v>2.2270061117889211</v>
      </c>
      <c r="AB455" s="28">
        <f t="shared" si="188"/>
        <v>2.368758774166241</v>
      </c>
      <c r="AC455" s="28">
        <f t="shared" si="188"/>
        <v>2.4684476336571262</v>
      </c>
      <c r="AD455" s="28">
        <f t="shared" si="188"/>
        <v>2.5973236078529358</v>
      </c>
      <c r="AE455" s="28">
        <f t="shared" si="188"/>
        <v>2.658138756198031</v>
      </c>
    </row>
    <row r="456" spans="1:31" x14ac:dyDescent="0.2">
      <c r="A456" s="6" t="s">
        <v>19</v>
      </c>
      <c r="B456" s="7" t="s">
        <v>20</v>
      </c>
      <c r="C456" s="28">
        <f t="shared" ref="C456:AE456" si="189">+C457+C463+C467</f>
        <v>0.31988533125790686</v>
      </c>
      <c r="D456" s="28">
        <f t="shared" si="189"/>
        <v>0.37301920325360938</v>
      </c>
      <c r="E456" s="28">
        <f t="shared" si="189"/>
        <v>0.37976599414568135</v>
      </c>
      <c r="F456" s="28">
        <f t="shared" si="189"/>
        <v>0.35575630401189351</v>
      </c>
      <c r="G456" s="28">
        <f t="shared" si="189"/>
        <v>0.39426922847287138</v>
      </c>
      <c r="H456" s="28">
        <f t="shared" si="189"/>
        <v>0.39603848531540781</v>
      </c>
      <c r="I456" s="28">
        <f t="shared" si="189"/>
        <v>0.41235318041120256</v>
      </c>
      <c r="J456" s="28">
        <f t="shared" si="189"/>
        <v>0.27254118132152771</v>
      </c>
      <c r="K456" s="28">
        <f t="shared" si="189"/>
        <v>0.24616059440425075</v>
      </c>
      <c r="L456" s="28">
        <f t="shared" si="189"/>
        <v>0.27724661659102212</v>
      </c>
      <c r="M456" s="28">
        <f t="shared" si="189"/>
        <v>0.27464112278103425</v>
      </c>
      <c r="N456" s="28">
        <f t="shared" si="189"/>
        <v>0.26342675912884006</v>
      </c>
      <c r="O456" s="28">
        <f t="shared" si="189"/>
        <v>0.28255030695202354</v>
      </c>
      <c r="P456" s="28">
        <f t="shared" si="189"/>
        <v>0.31020267587738759</v>
      </c>
      <c r="Q456" s="28">
        <f t="shared" si="189"/>
        <v>0.31610281343291169</v>
      </c>
      <c r="R456" s="28">
        <f t="shared" si="189"/>
        <v>0.26658628332533485</v>
      </c>
      <c r="S456" s="28">
        <f t="shared" si="189"/>
        <v>0.26671432876183881</v>
      </c>
      <c r="T456" s="28">
        <f t="shared" si="189"/>
        <v>0.29041880517696655</v>
      </c>
      <c r="U456" s="28">
        <f t="shared" si="189"/>
        <v>0.294194942256221</v>
      </c>
      <c r="V456" s="28">
        <f t="shared" si="189"/>
        <v>0.30243057848722188</v>
      </c>
      <c r="W456" s="28">
        <f t="shared" si="189"/>
        <v>0.30042002564575082</v>
      </c>
      <c r="X456" s="28">
        <f t="shared" si="189"/>
        <v>0.28671078225580326</v>
      </c>
      <c r="Y456" s="28">
        <f t="shared" si="189"/>
        <v>0.27563770536743215</v>
      </c>
      <c r="Z456" s="28">
        <f t="shared" si="189"/>
        <v>0.28691001205011551</v>
      </c>
      <c r="AA456" s="28">
        <f t="shared" si="189"/>
        <v>0.31936827943850593</v>
      </c>
      <c r="AB456" s="28">
        <f t="shared" si="189"/>
        <v>0.29965139261909196</v>
      </c>
      <c r="AC456" s="28">
        <f t="shared" si="189"/>
        <v>0.28561661459892534</v>
      </c>
      <c r="AD456" s="28">
        <f t="shared" si="189"/>
        <v>0.2586310773533485</v>
      </c>
      <c r="AE456" s="28">
        <f t="shared" si="189"/>
        <v>0.24368435502893859</v>
      </c>
    </row>
    <row r="457" spans="1:31" x14ac:dyDescent="0.2">
      <c r="A457" s="8" t="s">
        <v>23</v>
      </c>
      <c r="B457" s="4" t="s">
        <v>24</v>
      </c>
      <c r="C457" s="21">
        <f t="shared" ref="C457:AE457" si="190">+C458+C459+C460+C461+C462</f>
        <v>0.31988533125790686</v>
      </c>
      <c r="D457" s="21">
        <f t="shared" si="190"/>
        <v>0.37301920325360938</v>
      </c>
      <c r="E457" s="21">
        <f t="shared" si="190"/>
        <v>0.37976599414568135</v>
      </c>
      <c r="F457" s="21">
        <f t="shared" si="190"/>
        <v>0.35575630401189351</v>
      </c>
      <c r="G457" s="21">
        <f t="shared" si="190"/>
        <v>0.39426922847287138</v>
      </c>
      <c r="H457" s="21">
        <f t="shared" si="190"/>
        <v>0.39603848531540781</v>
      </c>
      <c r="I457" s="21">
        <f t="shared" si="190"/>
        <v>0.41235318041120256</v>
      </c>
      <c r="J457" s="21">
        <f t="shared" si="190"/>
        <v>0.27254118132152771</v>
      </c>
      <c r="K457" s="21">
        <f t="shared" si="190"/>
        <v>0.24616059440425075</v>
      </c>
      <c r="L457" s="21">
        <f t="shared" si="190"/>
        <v>0.27724661659102212</v>
      </c>
      <c r="M457" s="21">
        <f t="shared" si="190"/>
        <v>0.27464112278103425</v>
      </c>
      <c r="N457" s="21">
        <f t="shared" si="190"/>
        <v>0.26342675912884006</v>
      </c>
      <c r="O457" s="21">
        <f t="shared" si="190"/>
        <v>0.28255030695202354</v>
      </c>
      <c r="P457" s="21">
        <f t="shared" si="190"/>
        <v>0.31020267587738759</v>
      </c>
      <c r="Q457" s="21">
        <f t="shared" si="190"/>
        <v>0.31610281343291169</v>
      </c>
      <c r="R457" s="21">
        <f t="shared" si="190"/>
        <v>0.26658628332533485</v>
      </c>
      <c r="S457" s="21">
        <f t="shared" si="190"/>
        <v>0.26671432876183881</v>
      </c>
      <c r="T457" s="21">
        <f t="shared" si="190"/>
        <v>0.29041880517696655</v>
      </c>
      <c r="U457" s="21">
        <f t="shared" si="190"/>
        <v>0.294194942256221</v>
      </c>
      <c r="V457" s="21">
        <f t="shared" si="190"/>
        <v>0.30243057848722188</v>
      </c>
      <c r="W457" s="21">
        <f t="shared" si="190"/>
        <v>0.30042002564575082</v>
      </c>
      <c r="X457" s="21">
        <f t="shared" si="190"/>
        <v>0.28671078225580326</v>
      </c>
      <c r="Y457" s="21">
        <f t="shared" si="190"/>
        <v>0.27563770536743215</v>
      </c>
      <c r="Z457" s="21">
        <f t="shared" si="190"/>
        <v>0.28691001205011551</v>
      </c>
      <c r="AA457" s="21">
        <f t="shared" si="190"/>
        <v>0.31936827943850593</v>
      </c>
      <c r="AB457" s="21">
        <f t="shared" si="190"/>
        <v>0.29965139261909196</v>
      </c>
      <c r="AC457" s="21">
        <f t="shared" si="190"/>
        <v>0.28561661459892534</v>
      </c>
      <c r="AD457" s="21">
        <f t="shared" si="190"/>
        <v>0.2586310773533485</v>
      </c>
      <c r="AE457" s="21">
        <f t="shared" si="190"/>
        <v>0.24368435502893859</v>
      </c>
    </row>
    <row r="458" spans="1:31" x14ac:dyDescent="0.2">
      <c r="A458" s="8" t="s">
        <v>25</v>
      </c>
      <c r="B458" s="4" t="s">
        <v>26</v>
      </c>
      <c r="C458" s="37">
        <f t="shared" ref="C458:AE458" si="191">+C8</f>
        <v>1.1675782855431317E-3</v>
      </c>
      <c r="D458" s="37">
        <f t="shared" si="191"/>
        <v>1.0028409431370017E-3</v>
      </c>
      <c r="E458" s="37">
        <f t="shared" si="191"/>
        <v>7.0981427687819292E-4</v>
      </c>
      <c r="F458" s="37">
        <f t="shared" si="191"/>
        <v>7.749077423716736E-4</v>
      </c>
      <c r="G458" s="37">
        <f t="shared" si="191"/>
        <v>7.3956239642401832E-4</v>
      </c>
      <c r="H458" s="37">
        <f t="shared" si="191"/>
        <v>7.5783841895602367E-4</v>
      </c>
      <c r="I458" s="37">
        <f t="shared" si="191"/>
        <v>1.2984648608503366E-3</v>
      </c>
      <c r="J458" s="37">
        <f t="shared" si="191"/>
        <v>9.4783736140374589E-4</v>
      </c>
      <c r="K458" s="37">
        <f t="shared" si="191"/>
        <v>3.2473242639875412E-3</v>
      </c>
      <c r="L458" s="37">
        <f t="shared" si="191"/>
        <v>1.7734448585324306E-2</v>
      </c>
      <c r="M458" s="37">
        <f t="shared" si="191"/>
        <v>1.7298343281393441E-2</v>
      </c>
      <c r="N458" s="37">
        <f t="shared" si="191"/>
        <v>1.3882494432566162E-2</v>
      </c>
      <c r="O458" s="37">
        <f t="shared" si="191"/>
        <v>1.0224900525996618E-2</v>
      </c>
      <c r="P458" s="37">
        <f t="shared" si="191"/>
        <v>7.3038091739230197E-3</v>
      </c>
      <c r="Q458" s="37">
        <f t="shared" si="191"/>
        <v>6.5880053839226724E-3</v>
      </c>
      <c r="R458" s="37">
        <f t="shared" si="191"/>
        <v>6.9628609985239454E-3</v>
      </c>
      <c r="S458" s="37">
        <f t="shared" si="191"/>
        <v>1.196236409063472E-2</v>
      </c>
      <c r="T458" s="37">
        <f t="shared" si="191"/>
        <v>2.4289525769825779E-2</v>
      </c>
      <c r="U458" s="37">
        <f t="shared" si="191"/>
        <v>2.3544921686752953E-2</v>
      </c>
      <c r="V458" s="37">
        <f t="shared" si="191"/>
        <v>2.1285173026260557E-2</v>
      </c>
      <c r="W458" s="37">
        <f t="shared" si="191"/>
        <v>1.8761637838531488E-2</v>
      </c>
      <c r="X458" s="37">
        <f t="shared" si="191"/>
        <v>1.6480224011545835E-2</v>
      </c>
      <c r="Y458" s="37">
        <f t="shared" si="191"/>
        <v>1.805470343514869E-2</v>
      </c>
      <c r="Z458" s="37">
        <f t="shared" si="191"/>
        <v>2.8374023721600986E-2</v>
      </c>
      <c r="AA458" s="37">
        <f t="shared" si="191"/>
        <v>3.1808422543197129E-2</v>
      </c>
      <c r="AB458" s="37">
        <f t="shared" si="191"/>
        <v>4.1009623025168626E-2</v>
      </c>
      <c r="AC458" s="37">
        <f t="shared" si="191"/>
        <v>2.2666258857282909E-2</v>
      </c>
      <c r="AD458" s="37">
        <f t="shared" si="191"/>
        <v>8.9298232269874875E-4</v>
      </c>
      <c r="AE458" s="37">
        <f t="shared" si="191"/>
        <v>5.5825953220241806E-4</v>
      </c>
    </row>
    <row r="459" spans="1:31" x14ac:dyDescent="0.2">
      <c r="A459" s="8" t="s">
        <v>43</v>
      </c>
      <c r="B459" s="4" t="s">
        <v>44</v>
      </c>
      <c r="C459" s="37">
        <f t="shared" ref="C459:AE459" si="192">+C17</f>
        <v>1.3758391527989538E-2</v>
      </c>
      <c r="D459" s="37">
        <f t="shared" si="192"/>
        <v>1.2581807704343327E-2</v>
      </c>
      <c r="E459" s="37">
        <f t="shared" si="192"/>
        <v>1.681759110581527E-2</v>
      </c>
      <c r="F459" s="37">
        <f t="shared" si="192"/>
        <v>1.6174166498734738E-2</v>
      </c>
      <c r="G459" s="37">
        <f t="shared" si="192"/>
        <v>2.0854933974630799E-2</v>
      </c>
      <c r="H459" s="37">
        <f t="shared" si="192"/>
        <v>2.3999311798727802E-2</v>
      </c>
      <c r="I459" s="37">
        <f t="shared" si="192"/>
        <v>2.5577356117795481E-2</v>
      </c>
      <c r="J459" s="37">
        <f t="shared" si="192"/>
        <v>3.7211877306799021E-2</v>
      </c>
      <c r="K459" s="37">
        <f t="shared" si="192"/>
        <v>3.1776313567212375E-2</v>
      </c>
      <c r="L459" s="37">
        <f t="shared" si="192"/>
        <v>3.8397518081573913E-2</v>
      </c>
      <c r="M459" s="37">
        <f t="shared" si="192"/>
        <v>3.6502206835018619E-2</v>
      </c>
      <c r="N459" s="37">
        <f t="shared" si="192"/>
        <v>3.9101968881727449E-2</v>
      </c>
      <c r="O459" s="37">
        <f t="shared" si="192"/>
        <v>3.7075727747314415E-2</v>
      </c>
      <c r="P459" s="37">
        <f t="shared" si="192"/>
        <v>3.4658680333455601E-2</v>
      </c>
      <c r="Q459" s="37">
        <f t="shared" si="192"/>
        <v>2.9946067385486587E-2</v>
      </c>
      <c r="R459" s="37">
        <f t="shared" si="192"/>
        <v>2.9805159841320157E-2</v>
      </c>
      <c r="S459" s="37">
        <f t="shared" si="192"/>
        <v>3.2769438655216428E-2</v>
      </c>
      <c r="T459" s="37">
        <f t="shared" si="192"/>
        <v>3.3860774590240894E-2</v>
      </c>
      <c r="U459" s="37">
        <f t="shared" si="192"/>
        <v>3.9133683756833293E-2</v>
      </c>
      <c r="V459" s="37">
        <f t="shared" si="192"/>
        <v>4.4330540797563961E-2</v>
      </c>
      <c r="W459" s="37">
        <f t="shared" si="192"/>
        <v>4.3850684202160928E-2</v>
      </c>
      <c r="X459" s="37">
        <f t="shared" si="192"/>
        <v>4.6660380561421938E-2</v>
      </c>
      <c r="Y459" s="37">
        <f t="shared" si="192"/>
        <v>3.8423064051707603E-2</v>
      </c>
      <c r="Z459" s="37">
        <f t="shared" si="192"/>
        <v>4.1060154510610264E-2</v>
      </c>
      <c r="AA459" s="37">
        <f t="shared" si="192"/>
        <v>4.6189952560184933E-2</v>
      </c>
      <c r="AB459" s="37">
        <f t="shared" si="192"/>
        <v>5.2566113035086369E-2</v>
      </c>
      <c r="AC459" s="37">
        <f t="shared" si="192"/>
        <v>4.8182222778901461E-2</v>
      </c>
      <c r="AD459" s="37">
        <f t="shared" si="192"/>
        <v>4.6619867666586878E-2</v>
      </c>
      <c r="AE459" s="37">
        <f t="shared" si="192"/>
        <v>4.6158691453645505E-2</v>
      </c>
    </row>
    <row r="460" spans="1:31" x14ac:dyDescent="0.2">
      <c r="A460" s="9" t="s">
        <v>71</v>
      </c>
      <c r="B460" s="4" t="s">
        <v>72</v>
      </c>
      <c r="C460" s="37">
        <f t="shared" ref="C460:AE460" si="193">+C31</f>
        <v>6.8751565466645792E-2</v>
      </c>
      <c r="D460" s="37">
        <f t="shared" si="193"/>
        <v>7.2834478625931703E-2</v>
      </c>
      <c r="E460" s="37">
        <f t="shared" si="193"/>
        <v>8.1642298200074709E-2</v>
      </c>
      <c r="F460" s="37">
        <f t="shared" si="193"/>
        <v>8.8321097215422251E-2</v>
      </c>
      <c r="G460" s="37">
        <f t="shared" si="193"/>
        <v>0.10038021167663647</v>
      </c>
      <c r="H460" s="37">
        <f t="shared" si="193"/>
        <v>0.11088310330259415</v>
      </c>
      <c r="I460" s="37">
        <f t="shared" si="193"/>
        <v>0.11939419011918218</v>
      </c>
      <c r="J460" s="37">
        <f t="shared" si="193"/>
        <v>0.12609769072065119</v>
      </c>
      <c r="K460" s="37">
        <f t="shared" si="193"/>
        <v>0.13273676476217577</v>
      </c>
      <c r="L460" s="37">
        <f t="shared" si="193"/>
        <v>0.13849506615461146</v>
      </c>
      <c r="M460" s="37">
        <f t="shared" si="193"/>
        <v>0.14182129270493313</v>
      </c>
      <c r="N460" s="37">
        <f t="shared" si="193"/>
        <v>0.1330263014710393</v>
      </c>
      <c r="O460" s="37">
        <f t="shared" si="193"/>
        <v>0.15408752053084285</v>
      </c>
      <c r="P460" s="37">
        <f t="shared" si="193"/>
        <v>0.18451693024689447</v>
      </c>
      <c r="Q460" s="37">
        <f t="shared" si="193"/>
        <v>0.16845268487416951</v>
      </c>
      <c r="R460" s="37">
        <f t="shared" si="193"/>
        <v>0.13977369867864525</v>
      </c>
      <c r="S460" s="37">
        <f t="shared" si="193"/>
        <v>0.13269284212354709</v>
      </c>
      <c r="T460" s="37">
        <f t="shared" si="193"/>
        <v>0.14051827325197414</v>
      </c>
      <c r="U460" s="37">
        <f t="shared" si="193"/>
        <v>0.13646136812642456</v>
      </c>
      <c r="V460" s="37">
        <f t="shared" si="193"/>
        <v>0.14118937046249899</v>
      </c>
      <c r="W460" s="37">
        <f t="shared" si="193"/>
        <v>0.13823420936813421</v>
      </c>
      <c r="X460" s="37">
        <f t="shared" si="193"/>
        <v>0.1214123678518228</v>
      </c>
      <c r="Y460" s="37">
        <f t="shared" si="193"/>
        <v>0.11701377917335934</v>
      </c>
      <c r="Z460" s="37">
        <f t="shared" si="193"/>
        <v>0.11676573217500348</v>
      </c>
      <c r="AA460" s="37">
        <f t="shared" si="193"/>
        <v>0.11208742373425663</v>
      </c>
      <c r="AB460" s="37">
        <f t="shared" si="193"/>
        <v>0.10541172753099307</v>
      </c>
      <c r="AC460" s="37">
        <f t="shared" si="193"/>
        <v>0.10653006436853335</v>
      </c>
      <c r="AD460" s="37">
        <f t="shared" si="193"/>
        <v>0.10205193475902412</v>
      </c>
      <c r="AE460" s="37">
        <f t="shared" si="193"/>
        <v>9.9611178800033326E-2</v>
      </c>
    </row>
    <row r="461" spans="1:31" x14ac:dyDescent="0.2">
      <c r="A461" s="8" t="s">
        <v>115</v>
      </c>
      <c r="B461" s="4" t="s">
        <v>116</v>
      </c>
      <c r="C461" s="37">
        <f t="shared" ref="C461:AE461" si="194">+C53</f>
        <v>0.23620779597772842</v>
      </c>
      <c r="D461" s="37">
        <f t="shared" si="194"/>
        <v>0.28660007598019732</v>
      </c>
      <c r="E461" s="37">
        <f t="shared" si="194"/>
        <v>0.28059629056291319</v>
      </c>
      <c r="F461" s="37">
        <f t="shared" si="194"/>
        <v>0.25048613255536484</v>
      </c>
      <c r="G461" s="37">
        <f t="shared" si="194"/>
        <v>0.2722945204251801</v>
      </c>
      <c r="H461" s="37">
        <f t="shared" si="194"/>
        <v>0.26039823179512983</v>
      </c>
      <c r="I461" s="37">
        <f t="shared" si="194"/>
        <v>0.26608316931337456</v>
      </c>
      <c r="J461" s="37">
        <f t="shared" si="194"/>
        <v>0.10828377593267371</v>
      </c>
      <c r="K461" s="37">
        <f t="shared" si="194"/>
        <v>7.8400191810875083E-2</v>
      </c>
      <c r="L461" s="37">
        <f t="shared" si="194"/>
        <v>8.2619583769512436E-2</v>
      </c>
      <c r="M461" s="37">
        <f t="shared" si="194"/>
        <v>7.9019279959689076E-2</v>
      </c>
      <c r="N461" s="37">
        <f t="shared" si="194"/>
        <v>7.7415994343507183E-2</v>
      </c>
      <c r="O461" s="37">
        <f t="shared" si="194"/>
        <v>8.1162158147869673E-2</v>
      </c>
      <c r="P461" s="37">
        <f t="shared" si="194"/>
        <v>8.3723256123114459E-2</v>
      </c>
      <c r="Q461" s="37">
        <f t="shared" si="194"/>
        <v>0.11111605578933291</v>
      </c>
      <c r="R461" s="37">
        <f t="shared" si="194"/>
        <v>9.0044563806845529E-2</v>
      </c>
      <c r="S461" s="37">
        <f t="shared" si="194"/>
        <v>8.9289683892440561E-2</v>
      </c>
      <c r="T461" s="37">
        <f t="shared" si="194"/>
        <v>9.1750231564925719E-2</v>
      </c>
      <c r="U461" s="37">
        <f t="shared" si="194"/>
        <v>9.5054968686210162E-2</v>
      </c>
      <c r="V461" s="37">
        <f t="shared" si="194"/>
        <v>9.5625494200898414E-2</v>
      </c>
      <c r="W461" s="37">
        <f t="shared" si="194"/>
        <v>9.9563769198681679E-2</v>
      </c>
      <c r="X461" s="37">
        <f t="shared" si="194"/>
        <v>0.1021465510173809</v>
      </c>
      <c r="Y461" s="37">
        <f t="shared" si="194"/>
        <v>0.10208652603962909</v>
      </c>
      <c r="Z461" s="37">
        <f t="shared" si="194"/>
        <v>0.10064294524876273</v>
      </c>
      <c r="AA461" s="37">
        <f t="shared" si="194"/>
        <v>0.12922340383173034</v>
      </c>
      <c r="AB461" s="37">
        <f t="shared" si="194"/>
        <v>0.10061135253697906</v>
      </c>
      <c r="AC461" s="37">
        <f t="shared" si="194"/>
        <v>0.1082340846440424</v>
      </c>
      <c r="AD461" s="37">
        <f t="shared" si="194"/>
        <v>0.10906239384257198</v>
      </c>
      <c r="AE461" s="37">
        <f t="shared" si="194"/>
        <v>9.7354779289214405E-2</v>
      </c>
    </row>
    <row r="462" spans="1:31" x14ac:dyDescent="0.2">
      <c r="A462" s="8" t="s">
        <v>129</v>
      </c>
      <c r="B462" s="4" t="s">
        <v>130</v>
      </c>
      <c r="C462" s="37">
        <f t="shared" ref="C462:AE462" si="195">+C60</f>
        <v>0</v>
      </c>
      <c r="D462" s="37">
        <f t="shared" si="195"/>
        <v>0</v>
      </c>
      <c r="E462" s="37">
        <f t="shared" si="195"/>
        <v>0</v>
      </c>
      <c r="F462" s="37">
        <f t="shared" si="195"/>
        <v>0</v>
      </c>
      <c r="G462" s="37">
        <f t="shared" si="195"/>
        <v>0</v>
      </c>
      <c r="H462" s="37">
        <f t="shared" si="195"/>
        <v>0</v>
      </c>
      <c r="I462" s="37">
        <f t="shared" si="195"/>
        <v>0</v>
      </c>
      <c r="J462" s="37">
        <f t="shared" si="195"/>
        <v>0</v>
      </c>
      <c r="K462" s="37">
        <f t="shared" si="195"/>
        <v>0</v>
      </c>
      <c r="L462" s="37">
        <f t="shared" si="195"/>
        <v>0</v>
      </c>
      <c r="M462" s="37">
        <f t="shared" si="195"/>
        <v>0</v>
      </c>
      <c r="N462" s="37">
        <f t="shared" si="195"/>
        <v>0</v>
      </c>
      <c r="O462" s="37">
        <f t="shared" si="195"/>
        <v>0</v>
      </c>
      <c r="P462" s="37">
        <f t="shared" si="195"/>
        <v>0</v>
      </c>
      <c r="Q462" s="37">
        <f t="shared" si="195"/>
        <v>0</v>
      </c>
      <c r="R462" s="37">
        <f t="shared" si="195"/>
        <v>0</v>
      </c>
      <c r="S462" s="37">
        <f t="shared" si="195"/>
        <v>0</v>
      </c>
      <c r="T462" s="37">
        <f t="shared" si="195"/>
        <v>0</v>
      </c>
      <c r="U462" s="37">
        <f t="shared" si="195"/>
        <v>0</v>
      </c>
      <c r="V462" s="37">
        <f t="shared" si="195"/>
        <v>0</v>
      </c>
      <c r="W462" s="37">
        <f t="shared" si="195"/>
        <v>9.7250382425090258E-6</v>
      </c>
      <c r="X462" s="37">
        <f t="shared" si="195"/>
        <v>1.1258813631812826E-5</v>
      </c>
      <c r="Y462" s="37">
        <f t="shared" si="195"/>
        <v>5.9632667587471368E-5</v>
      </c>
      <c r="Z462" s="37">
        <f t="shared" si="195"/>
        <v>6.7156394138083084E-5</v>
      </c>
      <c r="AA462" s="37">
        <f t="shared" si="195"/>
        <v>5.9076769136936651E-5</v>
      </c>
      <c r="AB462" s="37">
        <f t="shared" si="195"/>
        <v>5.2576490864830715E-5</v>
      </c>
      <c r="AC462" s="37">
        <f t="shared" si="195"/>
        <v>3.9839501652214566E-6</v>
      </c>
      <c r="AD462" s="37">
        <f t="shared" si="195"/>
        <v>3.8987624667435711E-6</v>
      </c>
      <c r="AE462" s="37">
        <f t="shared" si="195"/>
        <v>1.4459538429321994E-6</v>
      </c>
    </row>
    <row r="463" spans="1:31" x14ac:dyDescent="0.2">
      <c r="A463" s="9" t="s">
        <v>142</v>
      </c>
      <c r="B463" s="4" t="s">
        <v>143</v>
      </c>
      <c r="C463" s="21">
        <f t="shared" ref="C463:AE463" si="196">+C464+C465+C466</f>
        <v>0</v>
      </c>
      <c r="D463" s="21">
        <f t="shared" si="196"/>
        <v>0</v>
      </c>
      <c r="E463" s="21">
        <f t="shared" si="196"/>
        <v>0</v>
      </c>
      <c r="F463" s="21">
        <f t="shared" si="196"/>
        <v>0</v>
      </c>
      <c r="G463" s="21">
        <f t="shared" si="196"/>
        <v>0</v>
      </c>
      <c r="H463" s="21">
        <f t="shared" si="196"/>
        <v>0</v>
      </c>
      <c r="I463" s="21">
        <f t="shared" si="196"/>
        <v>0</v>
      </c>
      <c r="J463" s="21">
        <f t="shared" si="196"/>
        <v>0</v>
      </c>
      <c r="K463" s="21">
        <f t="shared" si="196"/>
        <v>0</v>
      </c>
      <c r="L463" s="21">
        <f t="shared" si="196"/>
        <v>0</v>
      </c>
      <c r="M463" s="21">
        <f t="shared" si="196"/>
        <v>0</v>
      </c>
      <c r="N463" s="21">
        <f t="shared" si="196"/>
        <v>0</v>
      </c>
      <c r="O463" s="21">
        <f t="shared" si="196"/>
        <v>0</v>
      </c>
      <c r="P463" s="21">
        <f t="shared" si="196"/>
        <v>0</v>
      </c>
      <c r="Q463" s="21">
        <f t="shared" si="196"/>
        <v>0</v>
      </c>
      <c r="R463" s="21">
        <f t="shared" si="196"/>
        <v>0</v>
      </c>
      <c r="S463" s="21">
        <f t="shared" si="196"/>
        <v>0</v>
      </c>
      <c r="T463" s="21">
        <f t="shared" si="196"/>
        <v>0</v>
      </c>
      <c r="U463" s="21">
        <f t="shared" si="196"/>
        <v>0</v>
      </c>
      <c r="V463" s="21">
        <f t="shared" si="196"/>
        <v>0</v>
      </c>
      <c r="W463" s="21">
        <f t="shared" si="196"/>
        <v>0</v>
      </c>
      <c r="X463" s="21">
        <f t="shared" si="196"/>
        <v>0</v>
      </c>
      <c r="Y463" s="21">
        <f t="shared" si="196"/>
        <v>0</v>
      </c>
      <c r="Z463" s="21">
        <f t="shared" si="196"/>
        <v>0</v>
      </c>
      <c r="AA463" s="21">
        <f t="shared" si="196"/>
        <v>0</v>
      </c>
      <c r="AB463" s="21">
        <f t="shared" si="196"/>
        <v>0</v>
      </c>
      <c r="AC463" s="21">
        <f t="shared" si="196"/>
        <v>0</v>
      </c>
      <c r="AD463" s="21">
        <f t="shared" si="196"/>
        <v>0</v>
      </c>
      <c r="AE463" s="21">
        <f t="shared" si="196"/>
        <v>0</v>
      </c>
    </row>
    <row r="464" spans="1:31" x14ac:dyDescent="0.2">
      <c r="A464" s="9" t="s">
        <v>144</v>
      </c>
      <c r="B464" s="4" t="s">
        <v>145</v>
      </c>
      <c r="C464" s="37">
        <f t="shared" ref="C464:AE464" si="197">+C68</f>
        <v>0</v>
      </c>
      <c r="D464" s="37">
        <f t="shared" si="197"/>
        <v>0</v>
      </c>
      <c r="E464" s="37">
        <f t="shared" si="197"/>
        <v>0</v>
      </c>
      <c r="F464" s="37">
        <f t="shared" si="197"/>
        <v>0</v>
      </c>
      <c r="G464" s="37">
        <f t="shared" si="197"/>
        <v>0</v>
      </c>
      <c r="H464" s="37">
        <f t="shared" si="197"/>
        <v>0</v>
      </c>
      <c r="I464" s="37">
        <f t="shared" si="197"/>
        <v>0</v>
      </c>
      <c r="J464" s="37">
        <f t="shared" si="197"/>
        <v>0</v>
      </c>
      <c r="K464" s="37">
        <f t="shared" si="197"/>
        <v>0</v>
      </c>
      <c r="L464" s="37">
        <f t="shared" si="197"/>
        <v>0</v>
      </c>
      <c r="M464" s="37">
        <f t="shared" si="197"/>
        <v>0</v>
      </c>
      <c r="N464" s="37">
        <f t="shared" si="197"/>
        <v>0</v>
      </c>
      <c r="O464" s="37">
        <f t="shared" si="197"/>
        <v>0</v>
      </c>
      <c r="P464" s="37">
        <f t="shared" si="197"/>
        <v>0</v>
      </c>
      <c r="Q464" s="37">
        <f t="shared" si="197"/>
        <v>0</v>
      </c>
      <c r="R464" s="37">
        <f t="shared" si="197"/>
        <v>0</v>
      </c>
      <c r="S464" s="37">
        <f t="shared" si="197"/>
        <v>0</v>
      </c>
      <c r="T464" s="37">
        <f t="shared" si="197"/>
        <v>0</v>
      </c>
      <c r="U464" s="37">
        <f t="shared" si="197"/>
        <v>0</v>
      </c>
      <c r="V464" s="37">
        <f t="shared" si="197"/>
        <v>0</v>
      </c>
      <c r="W464" s="37">
        <f t="shared" si="197"/>
        <v>0</v>
      </c>
      <c r="X464" s="37">
        <f t="shared" si="197"/>
        <v>0</v>
      </c>
      <c r="Y464" s="37">
        <f t="shared" si="197"/>
        <v>0</v>
      </c>
      <c r="Z464" s="37">
        <f t="shared" si="197"/>
        <v>0</v>
      </c>
      <c r="AA464" s="37">
        <f t="shared" si="197"/>
        <v>0</v>
      </c>
      <c r="AB464" s="37">
        <f t="shared" si="197"/>
        <v>0</v>
      </c>
      <c r="AC464" s="37">
        <f t="shared" si="197"/>
        <v>0</v>
      </c>
      <c r="AD464" s="37">
        <f t="shared" si="197"/>
        <v>0</v>
      </c>
      <c r="AE464" s="37">
        <f t="shared" si="197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198">+C80</f>
        <v>0</v>
      </c>
      <c r="D465" s="37">
        <f t="shared" si="198"/>
        <v>0</v>
      </c>
      <c r="E465" s="37">
        <f t="shared" si="198"/>
        <v>0</v>
      </c>
      <c r="F465" s="37">
        <f t="shared" si="198"/>
        <v>0</v>
      </c>
      <c r="G465" s="37">
        <f t="shared" si="198"/>
        <v>0</v>
      </c>
      <c r="H465" s="37">
        <f t="shared" si="198"/>
        <v>0</v>
      </c>
      <c r="I465" s="37">
        <f t="shared" si="198"/>
        <v>0</v>
      </c>
      <c r="J465" s="37">
        <f t="shared" si="198"/>
        <v>0</v>
      </c>
      <c r="K465" s="37">
        <f t="shared" si="198"/>
        <v>0</v>
      </c>
      <c r="L465" s="37">
        <f t="shared" si="198"/>
        <v>0</v>
      </c>
      <c r="M465" s="37">
        <f t="shared" si="198"/>
        <v>0</v>
      </c>
      <c r="N465" s="37">
        <f t="shared" si="198"/>
        <v>0</v>
      </c>
      <c r="O465" s="37">
        <f t="shared" si="198"/>
        <v>0</v>
      </c>
      <c r="P465" s="37">
        <f t="shared" si="198"/>
        <v>0</v>
      </c>
      <c r="Q465" s="37">
        <f t="shared" si="198"/>
        <v>0</v>
      </c>
      <c r="R465" s="37">
        <f t="shared" si="198"/>
        <v>0</v>
      </c>
      <c r="S465" s="37">
        <f t="shared" si="198"/>
        <v>0</v>
      </c>
      <c r="T465" s="37">
        <f t="shared" si="198"/>
        <v>0</v>
      </c>
      <c r="U465" s="37">
        <f t="shared" si="198"/>
        <v>0</v>
      </c>
      <c r="V465" s="37">
        <f t="shared" si="198"/>
        <v>0</v>
      </c>
      <c r="W465" s="37">
        <f t="shared" si="198"/>
        <v>0</v>
      </c>
      <c r="X465" s="37">
        <f t="shared" si="198"/>
        <v>0</v>
      </c>
      <c r="Y465" s="37">
        <f t="shared" si="198"/>
        <v>0</v>
      </c>
      <c r="Z465" s="37">
        <f t="shared" si="198"/>
        <v>0</v>
      </c>
      <c r="AA465" s="37">
        <f t="shared" si="198"/>
        <v>0</v>
      </c>
      <c r="AB465" s="37">
        <f t="shared" si="198"/>
        <v>0</v>
      </c>
      <c r="AC465" s="37">
        <f t="shared" si="198"/>
        <v>0</v>
      </c>
      <c r="AD465" s="37">
        <f t="shared" si="198"/>
        <v>0</v>
      </c>
      <c r="AE465" s="37">
        <f t="shared" si="198"/>
        <v>0</v>
      </c>
    </row>
    <row r="466" spans="1:31" x14ac:dyDescent="0.2">
      <c r="A466" s="8" t="s">
        <v>199</v>
      </c>
      <c r="B466" s="4" t="s">
        <v>200</v>
      </c>
      <c r="C466" s="37">
        <f t="shared" ref="C466:AE466" si="199">+C102</f>
        <v>0</v>
      </c>
      <c r="D466" s="37">
        <f t="shared" si="199"/>
        <v>0</v>
      </c>
      <c r="E466" s="37">
        <f t="shared" si="199"/>
        <v>0</v>
      </c>
      <c r="F466" s="37">
        <f t="shared" si="199"/>
        <v>0</v>
      </c>
      <c r="G466" s="37">
        <f t="shared" si="199"/>
        <v>0</v>
      </c>
      <c r="H466" s="37">
        <f t="shared" si="199"/>
        <v>0</v>
      </c>
      <c r="I466" s="37">
        <f t="shared" si="199"/>
        <v>0</v>
      </c>
      <c r="J466" s="37">
        <f t="shared" si="199"/>
        <v>0</v>
      </c>
      <c r="K466" s="37">
        <f t="shared" si="199"/>
        <v>0</v>
      </c>
      <c r="L466" s="37">
        <f t="shared" si="199"/>
        <v>0</v>
      </c>
      <c r="M466" s="37">
        <f t="shared" si="199"/>
        <v>0</v>
      </c>
      <c r="N466" s="37">
        <f t="shared" si="199"/>
        <v>0</v>
      </c>
      <c r="O466" s="37">
        <f t="shared" si="199"/>
        <v>0</v>
      </c>
      <c r="P466" s="37">
        <f t="shared" si="199"/>
        <v>0</v>
      </c>
      <c r="Q466" s="37">
        <f t="shared" si="199"/>
        <v>0</v>
      </c>
      <c r="R466" s="37">
        <f t="shared" si="199"/>
        <v>0</v>
      </c>
      <c r="S466" s="37">
        <f t="shared" si="199"/>
        <v>0</v>
      </c>
      <c r="T466" s="37">
        <f t="shared" si="199"/>
        <v>0</v>
      </c>
      <c r="U466" s="37">
        <f t="shared" si="199"/>
        <v>0</v>
      </c>
      <c r="V466" s="37">
        <f t="shared" si="199"/>
        <v>0</v>
      </c>
      <c r="W466" s="37">
        <f t="shared" si="199"/>
        <v>0</v>
      </c>
      <c r="X466" s="37">
        <f t="shared" si="199"/>
        <v>0</v>
      </c>
      <c r="Y466" s="37">
        <f t="shared" si="199"/>
        <v>0</v>
      </c>
      <c r="Z466" s="37">
        <f t="shared" si="199"/>
        <v>0</v>
      </c>
      <c r="AA466" s="37">
        <f t="shared" si="199"/>
        <v>0</v>
      </c>
      <c r="AB466" s="37">
        <f t="shared" si="199"/>
        <v>0</v>
      </c>
      <c r="AC466" s="37">
        <f t="shared" si="199"/>
        <v>0</v>
      </c>
      <c r="AD466" s="37">
        <f t="shared" si="199"/>
        <v>0</v>
      </c>
      <c r="AE466" s="37">
        <f t="shared" si="199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0">+C468+C469+C470</f>
        <v>0</v>
      </c>
      <c r="D467" s="21">
        <f t="shared" si="200"/>
        <v>0</v>
      </c>
      <c r="E467" s="21">
        <f t="shared" si="200"/>
        <v>0</v>
      </c>
      <c r="F467" s="21">
        <f t="shared" si="200"/>
        <v>0</v>
      </c>
      <c r="G467" s="21">
        <f t="shared" si="200"/>
        <v>0</v>
      </c>
      <c r="H467" s="21">
        <f t="shared" si="200"/>
        <v>0</v>
      </c>
      <c r="I467" s="21">
        <f t="shared" si="200"/>
        <v>0</v>
      </c>
      <c r="J467" s="21">
        <f t="shared" si="200"/>
        <v>0</v>
      </c>
      <c r="K467" s="21">
        <f t="shared" si="200"/>
        <v>0</v>
      </c>
      <c r="L467" s="21">
        <f t="shared" si="200"/>
        <v>0</v>
      </c>
      <c r="M467" s="21">
        <f t="shared" si="200"/>
        <v>0</v>
      </c>
      <c r="N467" s="21">
        <f t="shared" si="200"/>
        <v>0</v>
      </c>
      <c r="O467" s="21">
        <f t="shared" si="200"/>
        <v>0</v>
      </c>
      <c r="P467" s="21">
        <f t="shared" si="200"/>
        <v>0</v>
      </c>
      <c r="Q467" s="21">
        <f t="shared" si="200"/>
        <v>0</v>
      </c>
      <c r="R467" s="21">
        <f t="shared" si="200"/>
        <v>0</v>
      </c>
      <c r="S467" s="21">
        <f t="shared" si="200"/>
        <v>0</v>
      </c>
      <c r="T467" s="21">
        <f t="shared" si="200"/>
        <v>0</v>
      </c>
      <c r="U467" s="21">
        <f t="shared" si="200"/>
        <v>0</v>
      </c>
      <c r="V467" s="21">
        <f t="shared" si="200"/>
        <v>0</v>
      </c>
      <c r="W467" s="21">
        <f t="shared" si="200"/>
        <v>0</v>
      </c>
      <c r="X467" s="21">
        <f t="shared" si="200"/>
        <v>0</v>
      </c>
      <c r="Y467" s="21">
        <f t="shared" si="200"/>
        <v>0</v>
      </c>
      <c r="Z467" s="21">
        <f t="shared" si="200"/>
        <v>0</v>
      </c>
      <c r="AA467" s="21">
        <f t="shared" si="200"/>
        <v>0</v>
      </c>
      <c r="AB467" s="21">
        <f t="shared" si="200"/>
        <v>0</v>
      </c>
      <c r="AC467" s="21">
        <f t="shared" si="200"/>
        <v>0</v>
      </c>
      <c r="AD467" s="21">
        <f t="shared" si="200"/>
        <v>0</v>
      </c>
      <c r="AE467" s="21">
        <f t="shared" si="2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1">+C472+C478+C489+C497+C502+C508+C515+C520</f>
        <v>0</v>
      </c>
      <c r="D471" s="28">
        <f t="shared" si="201"/>
        <v>0</v>
      </c>
      <c r="E471" s="28">
        <f t="shared" si="201"/>
        <v>0</v>
      </c>
      <c r="F471" s="28">
        <f t="shared" si="201"/>
        <v>0</v>
      </c>
      <c r="G471" s="28">
        <f t="shared" si="201"/>
        <v>0</v>
      </c>
      <c r="H471" s="28">
        <f t="shared" si="201"/>
        <v>0</v>
      </c>
      <c r="I471" s="28">
        <f t="shared" si="201"/>
        <v>0</v>
      </c>
      <c r="J471" s="28">
        <f t="shared" si="201"/>
        <v>0</v>
      </c>
      <c r="K471" s="28">
        <f t="shared" si="201"/>
        <v>0</v>
      </c>
      <c r="L471" s="28">
        <f t="shared" si="201"/>
        <v>0</v>
      </c>
      <c r="M471" s="28">
        <f t="shared" si="201"/>
        <v>0</v>
      </c>
      <c r="N471" s="28">
        <f t="shared" si="201"/>
        <v>0</v>
      </c>
      <c r="O471" s="28">
        <f t="shared" si="201"/>
        <v>0</v>
      </c>
      <c r="P471" s="28">
        <f t="shared" si="201"/>
        <v>0</v>
      </c>
      <c r="Q471" s="28">
        <f t="shared" si="201"/>
        <v>0</v>
      </c>
      <c r="R471" s="28">
        <f t="shared" si="201"/>
        <v>0</v>
      </c>
      <c r="S471" s="28">
        <f t="shared" si="201"/>
        <v>0</v>
      </c>
      <c r="T471" s="28">
        <f t="shared" si="201"/>
        <v>0</v>
      </c>
      <c r="U471" s="28">
        <f t="shared" si="201"/>
        <v>0</v>
      </c>
      <c r="V471" s="28">
        <f t="shared" si="201"/>
        <v>0</v>
      </c>
      <c r="W471" s="28">
        <f t="shared" si="201"/>
        <v>0</v>
      </c>
      <c r="X471" s="28">
        <f t="shared" si="201"/>
        <v>0</v>
      </c>
      <c r="Y471" s="28">
        <f t="shared" si="201"/>
        <v>0</v>
      </c>
      <c r="Z471" s="28">
        <f t="shared" si="201"/>
        <v>0</v>
      </c>
      <c r="AA471" s="28">
        <f t="shared" si="201"/>
        <v>0</v>
      </c>
      <c r="AB471" s="28">
        <f t="shared" si="201"/>
        <v>0</v>
      </c>
      <c r="AC471" s="28">
        <f t="shared" si="201"/>
        <v>0</v>
      </c>
      <c r="AD471" s="28">
        <f t="shared" si="201"/>
        <v>0</v>
      </c>
      <c r="AE471" s="28">
        <f t="shared" si="2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2">+C473+C474+C475+C476+C477</f>
        <v>0</v>
      </c>
      <c r="D472" s="21">
        <f t="shared" si="202"/>
        <v>0</v>
      </c>
      <c r="E472" s="21">
        <f t="shared" si="202"/>
        <v>0</v>
      </c>
      <c r="F472" s="21">
        <f t="shared" si="202"/>
        <v>0</v>
      </c>
      <c r="G472" s="21">
        <f t="shared" si="202"/>
        <v>0</v>
      </c>
      <c r="H472" s="21">
        <f t="shared" si="202"/>
        <v>0</v>
      </c>
      <c r="I472" s="21">
        <f t="shared" si="202"/>
        <v>0</v>
      </c>
      <c r="J472" s="21">
        <f t="shared" si="202"/>
        <v>0</v>
      </c>
      <c r="K472" s="21">
        <f t="shared" si="202"/>
        <v>0</v>
      </c>
      <c r="L472" s="21">
        <f t="shared" si="202"/>
        <v>0</v>
      </c>
      <c r="M472" s="21">
        <f t="shared" si="202"/>
        <v>0</v>
      </c>
      <c r="N472" s="21">
        <f t="shared" si="202"/>
        <v>0</v>
      </c>
      <c r="O472" s="21">
        <f t="shared" si="202"/>
        <v>0</v>
      </c>
      <c r="P472" s="21">
        <f t="shared" si="202"/>
        <v>0</v>
      </c>
      <c r="Q472" s="21">
        <f t="shared" si="202"/>
        <v>0</v>
      </c>
      <c r="R472" s="21">
        <f t="shared" si="202"/>
        <v>0</v>
      </c>
      <c r="S472" s="21">
        <f t="shared" si="202"/>
        <v>0</v>
      </c>
      <c r="T472" s="21">
        <f t="shared" si="202"/>
        <v>0</v>
      </c>
      <c r="U472" s="21">
        <f t="shared" si="202"/>
        <v>0</v>
      </c>
      <c r="V472" s="21">
        <f t="shared" si="202"/>
        <v>0</v>
      </c>
      <c r="W472" s="21">
        <f t="shared" si="202"/>
        <v>0</v>
      </c>
      <c r="X472" s="21">
        <f t="shared" si="202"/>
        <v>0</v>
      </c>
      <c r="Y472" s="21">
        <f t="shared" si="202"/>
        <v>0</v>
      </c>
      <c r="Z472" s="21">
        <f t="shared" si="202"/>
        <v>0</v>
      </c>
      <c r="AA472" s="21">
        <f t="shared" si="202"/>
        <v>0</v>
      </c>
      <c r="AB472" s="21">
        <f t="shared" si="202"/>
        <v>0</v>
      </c>
      <c r="AC472" s="21">
        <f t="shared" si="202"/>
        <v>0</v>
      </c>
      <c r="AD472" s="21">
        <f t="shared" si="202"/>
        <v>0</v>
      </c>
      <c r="AE472" s="21">
        <f t="shared" si="2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3">+C483+C486+C488</f>
        <v>0</v>
      </c>
      <c r="D478" s="21">
        <f t="shared" si="203"/>
        <v>0</v>
      </c>
      <c r="E478" s="21">
        <f t="shared" si="203"/>
        <v>0</v>
      </c>
      <c r="F478" s="21">
        <f t="shared" si="203"/>
        <v>0</v>
      </c>
      <c r="G478" s="21">
        <f t="shared" si="203"/>
        <v>0</v>
      </c>
      <c r="H478" s="21">
        <f t="shared" si="203"/>
        <v>0</v>
      </c>
      <c r="I478" s="21">
        <f t="shared" si="203"/>
        <v>0</v>
      </c>
      <c r="J478" s="21">
        <f t="shared" si="203"/>
        <v>0</v>
      </c>
      <c r="K478" s="21">
        <f t="shared" si="203"/>
        <v>0</v>
      </c>
      <c r="L478" s="21">
        <f t="shared" si="203"/>
        <v>0</v>
      </c>
      <c r="M478" s="21">
        <f t="shared" si="203"/>
        <v>0</v>
      </c>
      <c r="N478" s="21">
        <f t="shared" si="203"/>
        <v>0</v>
      </c>
      <c r="O478" s="21">
        <f t="shared" si="203"/>
        <v>0</v>
      </c>
      <c r="P478" s="21">
        <f t="shared" si="203"/>
        <v>0</v>
      </c>
      <c r="Q478" s="21">
        <f t="shared" si="203"/>
        <v>0</v>
      </c>
      <c r="R478" s="21">
        <f t="shared" si="203"/>
        <v>0</v>
      </c>
      <c r="S478" s="21">
        <f t="shared" si="203"/>
        <v>0</v>
      </c>
      <c r="T478" s="21">
        <f t="shared" si="203"/>
        <v>0</v>
      </c>
      <c r="U478" s="21">
        <f t="shared" si="203"/>
        <v>0</v>
      </c>
      <c r="V478" s="21">
        <f t="shared" si="203"/>
        <v>0</v>
      </c>
      <c r="W478" s="21">
        <f t="shared" si="203"/>
        <v>0</v>
      </c>
      <c r="X478" s="21">
        <f t="shared" si="203"/>
        <v>0</v>
      </c>
      <c r="Y478" s="21">
        <f t="shared" si="203"/>
        <v>0</v>
      </c>
      <c r="Z478" s="21">
        <f t="shared" si="203"/>
        <v>0</v>
      </c>
      <c r="AA478" s="21">
        <f t="shared" si="203"/>
        <v>0</v>
      </c>
      <c r="AB478" s="21">
        <f t="shared" si="203"/>
        <v>0</v>
      </c>
      <c r="AC478" s="21">
        <f t="shared" si="203"/>
        <v>0</v>
      </c>
      <c r="AD478" s="21">
        <f t="shared" si="203"/>
        <v>0</v>
      </c>
      <c r="AE478" s="21">
        <f t="shared" si="203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4">+C127</f>
        <v>0</v>
      </c>
      <c r="D483" s="37">
        <f t="shared" si="204"/>
        <v>0</v>
      </c>
      <c r="E483" s="37">
        <f t="shared" si="204"/>
        <v>0</v>
      </c>
      <c r="F483" s="37">
        <f t="shared" si="204"/>
        <v>0</v>
      </c>
      <c r="G483" s="37">
        <f t="shared" si="204"/>
        <v>0</v>
      </c>
      <c r="H483" s="37">
        <f t="shared" si="204"/>
        <v>0</v>
      </c>
      <c r="I483" s="37">
        <f t="shared" si="204"/>
        <v>0</v>
      </c>
      <c r="J483" s="37">
        <f t="shared" si="204"/>
        <v>0</v>
      </c>
      <c r="K483" s="37">
        <f t="shared" si="204"/>
        <v>0</v>
      </c>
      <c r="L483" s="37">
        <f t="shared" si="204"/>
        <v>0</v>
      </c>
      <c r="M483" s="37">
        <f t="shared" si="204"/>
        <v>0</v>
      </c>
      <c r="N483" s="37">
        <f t="shared" si="204"/>
        <v>0</v>
      </c>
      <c r="O483" s="37">
        <f t="shared" si="204"/>
        <v>0</v>
      </c>
      <c r="P483" s="37">
        <f t="shared" si="204"/>
        <v>0</v>
      </c>
      <c r="Q483" s="37">
        <f t="shared" si="204"/>
        <v>0</v>
      </c>
      <c r="R483" s="37">
        <f t="shared" si="204"/>
        <v>0</v>
      </c>
      <c r="S483" s="37">
        <f t="shared" si="204"/>
        <v>0</v>
      </c>
      <c r="T483" s="37">
        <f t="shared" si="204"/>
        <v>0</v>
      </c>
      <c r="U483" s="37">
        <f t="shared" si="204"/>
        <v>0</v>
      </c>
      <c r="V483" s="37">
        <f t="shared" si="204"/>
        <v>0</v>
      </c>
      <c r="W483" s="37">
        <f t="shared" si="204"/>
        <v>0</v>
      </c>
      <c r="X483" s="37">
        <f t="shared" si="204"/>
        <v>0</v>
      </c>
      <c r="Y483" s="37">
        <f t="shared" si="204"/>
        <v>0</v>
      </c>
      <c r="Z483" s="37">
        <f t="shared" si="204"/>
        <v>0</v>
      </c>
      <c r="AA483" s="37">
        <f t="shared" si="204"/>
        <v>0</v>
      </c>
      <c r="AB483" s="37">
        <f t="shared" si="204"/>
        <v>0</v>
      </c>
      <c r="AC483" s="37">
        <f t="shared" si="204"/>
        <v>0</v>
      </c>
      <c r="AD483" s="37">
        <f t="shared" si="204"/>
        <v>0</v>
      </c>
      <c r="AE483" s="37">
        <f t="shared" si="204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5">+C130</f>
        <v>0</v>
      </c>
      <c r="D486" s="37">
        <f t="shared" si="205"/>
        <v>0</v>
      </c>
      <c r="E486" s="37">
        <f t="shared" si="205"/>
        <v>0</v>
      </c>
      <c r="F486" s="37">
        <f t="shared" si="205"/>
        <v>0</v>
      </c>
      <c r="G486" s="37">
        <f t="shared" si="205"/>
        <v>0</v>
      </c>
      <c r="H486" s="37">
        <f t="shared" si="205"/>
        <v>0</v>
      </c>
      <c r="I486" s="37">
        <f t="shared" si="205"/>
        <v>0</v>
      </c>
      <c r="J486" s="37">
        <f t="shared" si="205"/>
        <v>0</v>
      </c>
      <c r="K486" s="37">
        <f t="shared" si="205"/>
        <v>0</v>
      </c>
      <c r="L486" s="37">
        <f t="shared" si="205"/>
        <v>0</v>
      </c>
      <c r="M486" s="37">
        <f t="shared" si="205"/>
        <v>0</v>
      </c>
      <c r="N486" s="37">
        <f t="shared" si="205"/>
        <v>0</v>
      </c>
      <c r="O486" s="37">
        <f t="shared" si="205"/>
        <v>0</v>
      </c>
      <c r="P486" s="37">
        <f t="shared" si="205"/>
        <v>0</v>
      </c>
      <c r="Q486" s="37">
        <f t="shared" si="205"/>
        <v>0</v>
      </c>
      <c r="R486" s="37">
        <f t="shared" si="205"/>
        <v>0</v>
      </c>
      <c r="S486" s="37">
        <f t="shared" si="205"/>
        <v>0</v>
      </c>
      <c r="T486" s="37">
        <f t="shared" si="205"/>
        <v>0</v>
      </c>
      <c r="U486" s="37">
        <f t="shared" si="205"/>
        <v>0</v>
      </c>
      <c r="V486" s="37">
        <f t="shared" si="205"/>
        <v>0</v>
      </c>
      <c r="W486" s="37">
        <f t="shared" si="205"/>
        <v>0</v>
      </c>
      <c r="X486" s="37">
        <f t="shared" si="205"/>
        <v>0</v>
      </c>
      <c r="Y486" s="37">
        <f t="shared" si="205"/>
        <v>0</v>
      </c>
      <c r="Z486" s="37">
        <f t="shared" si="205"/>
        <v>0</v>
      </c>
      <c r="AA486" s="37">
        <f t="shared" si="205"/>
        <v>0</v>
      </c>
      <c r="AB486" s="37">
        <f t="shared" si="205"/>
        <v>0</v>
      </c>
      <c r="AC486" s="37">
        <f t="shared" si="205"/>
        <v>0</v>
      </c>
      <c r="AD486" s="37">
        <f t="shared" si="205"/>
        <v>0</v>
      </c>
      <c r="AE486" s="37">
        <f t="shared" si="205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6">+C140</f>
        <v>0</v>
      </c>
      <c r="D488" s="37">
        <f t="shared" si="206"/>
        <v>0</v>
      </c>
      <c r="E488" s="37">
        <f t="shared" si="206"/>
        <v>0</v>
      </c>
      <c r="F488" s="37">
        <f t="shared" si="206"/>
        <v>0</v>
      </c>
      <c r="G488" s="37">
        <f t="shared" si="206"/>
        <v>0</v>
      </c>
      <c r="H488" s="37">
        <f t="shared" si="206"/>
        <v>0</v>
      </c>
      <c r="I488" s="37">
        <f t="shared" si="206"/>
        <v>0</v>
      </c>
      <c r="J488" s="37">
        <f t="shared" si="206"/>
        <v>0</v>
      </c>
      <c r="K488" s="37">
        <f t="shared" si="206"/>
        <v>0</v>
      </c>
      <c r="L488" s="37">
        <f t="shared" si="206"/>
        <v>0</v>
      </c>
      <c r="M488" s="37">
        <f t="shared" si="206"/>
        <v>0</v>
      </c>
      <c r="N488" s="37">
        <f t="shared" si="206"/>
        <v>0</v>
      </c>
      <c r="O488" s="37">
        <f t="shared" si="206"/>
        <v>0</v>
      </c>
      <c r="P488" s="37">
        <f t="shared" si="206"/>
        <v>0</v>
      </c>
      <c r="Q488" s="37">
        <f t="shared" si="206"/>
        <v>0</v>
      </c>
      <c r="R488" s="37">
        <f t="shared" si="206"/>
        <v>0</v>
      </c>
      <c r="S488" s="37">
        <f t="shared" si="206"/>
        <v>0</v>
      </c>
      <c r="T488" s="37">
        <f t="shared" si="206"/>
        <v>0</v>
      </c>
      <c r="U488" s="37">
        <f t="shared" si="206"/>
        <v>0</v>
      </c>
      <c r="V488" s="37">
        <f t="shared" si="206"/>
        <v>0</v>
      </c>
      <c r="W488" s="37">
        <f t="shared" si="206"/>
        <v>0</v>
      </c>
      <c r="X488" s="37">
        <f t="shared" si="206"/>
        <v>0</v>
      </c>
      <c r="Y488" s="37">
        <f t="shared" si="206"/>
        <v>0</v>
      </c>
      <c r="Z488" s="37">
        <f t="shared" si="206"/>
        <v>0</v>
      </c>
      <c r="AA488" s="37">
        <f t="shared" si="206"/>
        <v>0</v>
      </c>
      <c r="AB488" s="37">
        <f t="shared" si="206"/>
        <v>0</v>
      </c>
      <c r="AC488" s="37">
        <f t="shared" si="206"/>
        <v>0</v>
      </c>
      <c r="AD488" s="37">
        <f t="shared" si="206"/>
        <v>0</v>
      </c>
      <c r="AE488" s="37">
        <f t="shared" si="206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7">+C490+C491+C496</f>
        <v>0</v>
      </c>
      <c r="D489" s="21">
        <f t="shared" si="207"/>
        <v>0</v>
      </c>
      <c r="E489" s="21">
        <f t="shared" si="207"/>
        <v>0</v>
      </c>
      <c r="F489" s="21">
        <f t="shared" si="207"/>
        <v>0</v>
      </c>
      <c r="G489" s="21">
        <f t="shared" si="207"/>
        <v>0</v>
      </c>
      <c r="H489" s="21">
        <f t="shared" si="207"/>
        <v>0</v>
      </c>
      <c r="I489" s="21">
        <f t="shared" si="207"/>
        <v>0</v>
      </c>
      <c r="J489" s="21">
        <f t="shared" si="207"/>
        <v>0</v>
      </c>
      <c r="K489" s="21">
        <f t="shared" si="207"/>
        <v>0</v>
      </c>
      <c r="L489" s="21">
        <f t="shared" si="207"/>
        <v>0</v>
      </c>
      <c r="M489" s="21">
        <f t="shared" si="207"/>
        <v>0</v>
      </c>
      <c r="N489" s="21">
        <f t="shared" si="207"/>
        <v>0</v>
      </c>
      <c r="O489" s="21">
        <f t="shared" si="207"/>
        <v>0</v>
      </c>
      <c r="P489" s="21">
        <f t="shared" si="207"/>
        <v>0</v>
      </c>
      <c r="Q489" s="21">
        <f t="shared" si="207"/>
        <v>0</v>
      </c>
      <c r="R489" s="21">
        <f t="shared" si="207"/>
        <v>0</v>
      </c>
      <c r="S489" s="21">
        <f t="shared" si="207"/>
        <v>0</v>
      </c>
      <c r="T489" s="21">
        <f t="shared" si="207"/>
        <v>0</v>
      </c>
      <c r="U489" s="21">
        <f t="shared" si="207"/>
        <v>0</v>
      </c>
      <c r="V489" s="21">
        <f t="shared" si="207"/>
        <v>0</v>
      </c>
      <c r="W489" s="21">
        <f t="shared" si="207"/>
        <v>0</v>
      </c>
      <c r="X489" s="21">
        <f t="shared" si="207"/>
        <v>0</v>
      </c>
      <c r="Y489" s="21">
        <f t="shared" si="207"/>
        <v>0</v>
      </c>
      <c r="Z489" s="21">
        <f t="shared" si="207"/>
        <v>0</v>
      </c>
      <c r="AA489" s="21">
        <f t="shared" si="207"/>
        <v>0</v>
      </c>
      <c r="AB489" s="21">
        <f t="shared" si="207"/>
        <v>0</v>
      </c>
      <c r="AC489" s="21">
        <f t="shared" si="207"/>
        <v>0</v>
      </c>
      <c r="AD489" s="21">
        <f t="shared" si="207"/>
        <v>0</v>
      </c>
      <c r="AE489" s="21">
        <f t="shared" si="207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08">+C142</f>
        <v>0</v>
      </c>
      <c r="D490" s="37">
        <f t="shared" si="208"/>
        <v>0</v>
      </c>
      <c r="E490" s="37">
        <f t="shared" si="208"/>
        <v>0</v>
      </c>
      <c r="F490" s="37">
        <f t="shared" si="208"/>
        <v>0</v>
      </c>
      <c r="G490" s="37">
        <f t="shared" si="208"/>
        <v>0</v>
      </c>
      <c r="H490" s="37">
        <f t="shared" si="208"/>
        <v>0</v>
      </c>
      <c r="I490" s="37">
        <f t="shared" si="208"/>
        <v>0</v>
      </c>
      <c r="J490" s="37">
        <f t="shared" si="208"/>
        <v>0</v>
      </c>
      <c r="K490" s="37">
        <f t="shared" si="208"/>
        <v>0</v>
      </c>
      <c r="L490" s="37">
        <f t="shared" si="208"/>
        <v>0</v>
      </c>
      <c r="M490" s="37">
        <f t="shared" si="208"/>
        <v>0</v>
      </c>
      <c r="N490" s="37">
        <f t="shared" si="208"/>
        <v>0</v>
      </c>
      <c r="O490" s="37">
        <f t="shared" si="208"/>
        <v>0</v>
      </c>
      <c r="P490" s="37">
        <f t="shared" si="208"/>
        <v>0</v>
      </c>
      <c r="Q490" s="37">
        <f t="shared" si="208"/>
        <v>0</v>
      </c>
      <c r="R490" s="37">
        <f t="shared" si="208"/>
        <v>0</v>
      </c>
      <c r="S490" s="37">
        <f t="shared" si="208"/>
        <v>0</v>
      </c>
      <c r="T490" s="37">
        <f t="shared" si="208"/>
        <v>0</v>
      </c>
      <c r="U490" s="37">
        <f t="shared" si="208"/>
        <v>0</v>
      </c>
      <c r="V490" s="37">
        <f t="shared" si="208"/>
        <v>0</v>
      </c>
      <c r="W490" s="37">
        <f t="shared" si="208"/>
        <v>0</v>
      </c>
      <c r="X490" s="37">
        <f t="shared" si="208"/>
        <v>0</v>
      </c>
      <c r="Y490" s="37">
        <f t="shared" si="208"/>
        <v>0</v>
      </c>
      <c r="Z490" s="37">
        <f t="shared" si="208"/>
        <v>0</v>
      </c>
      <c r="AA490" s="37">
        <f t="shared" si="208"/>
        <v>0</v>
      </c>
      <c r="AB490" s="37">
        <f t="shared" si="208"/>
        <v>0</v>
      </c>
      <c r="AC490" s="37">
        <f t="shared" si="208"/>
        <v>0</v>
      </c>
      <c r="AD490" s="37">
        <f t="shared" si="208"/>
        <v>0</v>
      </c>
      <c r="AE490" s="37">
        <f t="shared" si="208"/>
        <v>0</v>
      </c>
    </row>
    <row r="491" spans="1:31" x14ac:dyDescent="0.2">
      <c r="A491" s="9" t="s">
        <v>310</v>
      </c>
      <c r="B491" s="4" t="s">
        <v>311</v>
      </c>
      <c r="C491" s="37">
        <f t="shared" si="208"/>
        <v>0</v>
      </c>
      <c r="D491" s="37">
        <f t="shared" si="208"/>
        <v>0</v>
      </c>
      <c r="E491" s="37">
        <f t="shared" si="208"/>
        <v>0</v>
      </c>
      <c r="F491" s="37">
        <f t="shared" si="208"/>
        <v>0</v>
      </c>
      <c r="G491" s="37">
        <f t="shared" si="208"/>
        <v>0</v>
      </c>
      <c r="H491" s="37">
        <f t="shared" si="208"/>
        <v>0</v>
      </c>
      <c r="I491" s="37">
        <f t="shared" si="208"/>
        <v>0</v>
      </c>
      <c r="J491" s="37">
        <f t="shared" si="208"/>
        <v>0</v>
      </c>
      <c r="K491" s="37">
        <f t="shared" si="208"/>
        <v>0</v>
      </c>
      <c r="L491" s="37">
        <f t="shared" si="208"/>
        <v>0</v>
      </c>
      <c r="M491" s="37">
        <f t="shared" si="208"/>
        <v>0</v>
      </c>
      <c r="N491" s="37">
        <f t="shared" si="208"/>
        <v>0</v>
      </c>
      <c r="O491" s="37">
        <f t="shared" si="208"/>
        <v>0</v>
      </c>
      <c r="P491" s="37">
        <f t="shared" si="208"/>
        <v>0</v>
      </c>
      <c r="Q491" s="37">
        <f t="shared" si="208"/>
        <v>0</v>
      </c>
      <c r="R491" s="37">
        <f t="shared" si="208"/>
        <v>0</v>
      </c>
      <c r="S491" s="37">
        <f t="shared" si="208"/>
        <v>0</v>
      </c>
      <c r="T491" s="37">
        <f t="shared" si="208"/>
        <v>0</v>
      </c>
      <c r="U491" s="37">
        <f t="shared" si="208"/>
        <v>0</v>
      </c>
      <c r="V491" s="37">
        <f t="shared" si="208"/>
        <v>0</v>
      </c>
      <c r="W491" s="37">
        <f t="shared" si="208"/>
        <v>0</v>
      </c>
      <c r="X491" s="37">
        <f t="shared" si="208"/>
        <v>0</v>
      </c>
      <c r="Y491" s="37">
        <f t="shared" si="208"/>
        <v>0</v>
      </c>
      <c r="Z491" s="37">
        <f t="shared" si="208"/>
        <v>0</v>
      </c>
      <c r="AA491" s="37">
        <f t="shared" si="208"/>
        <v>0</v>
      </c>
      <c r="AB491" s="37">
        <f t="shared" si="208"/>
        <v>0</v>
      </c>
      <c r="AC491" s="37">
        <f t="shared" si="208"/>
        <v>0</v>
      </c>
      <c r="AD491" s="37">
        <f t="shared" si="208"/>
        <v>0</v>
      </c>
      <c r="AE491" s="37">
        <f t="shared" si="208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09">+C521+C522+C523</f>
        <v>0</v>
      </c>
      <c r="D520" s="21">
        <f t="shared" si="209"/>
        <v>0</v>
      </c>
      <c r="E520" s="21">
        <f t="shared" si="209"/>
        <v>0</v>
      </c>
      <c r="F520" s="21">
        <f t="shared" si="209"/>
        <v>0</v>
      </c>
      <c r="G520" s="21">
        <f t="shared" si="209"/>
        <v>0</v>
      </c>
      <c r="H520" s="21">
        <f t="shared" si="209"/>
        <v>0</v>
      </c>
      <c r="I520" s="21">
        <f t="shared" si="209"/>
        <v>0</v>
      </c>
      <c r="J520" s="21">
        <f t="shared" si="209"/>
        <v>0</v>
      </c>
      <c r="K520" s="21">
        <f t="shared" si="209"/>
        <v>0</v>
      </c>
      <c r="L520" s="21">
        <f t="shared" si="209"/>
        <v>0</v>
      </c>
      <c r="M520" s="21">
        <f t="shared" si="209"/>
        <v>0</v>
      </c>
      <c r="N520" s="21">
        <f t="shared" si="209"/>
        <v>0</v>
      </c>
      <c r="O520" s="21">
        <f t="shared" si="209"/>
        <v>0</v>
      </c>
      <c r="P520" s="21">
        <f t="shared" si="209"/>
        <v>0</v>
      </c>
      <c r="Q520" s="21">
        <f t="shared" si="209"/>
        <v>0</v>
      </c>
      <c r="R520" s="21">
        <f t="shared" si="209"/>
        <v>0</v>
      </c>
      <c r="S520" s="21">
        <f t="shared" si="209"/>
        <v>0</v>
      </c>
      <c r="T520" s="21">
        <f t="shared" si="209"/>
        <v>0</v>
      </c>
      <c r="U520" s="21">
        <f t="shared" si="209"/>
        <v>0</v>
      </c>
      <c r="V520" s="21">
        <f t="shared" si="209"/>
        <v>0</v>
      </c>
      <c r="W520" s="21">
        <f t="shared" si="209"/>
        <v>0</v>
      </c>
      <c r="X520" s="21">
        <f t="shared" si="209"/>
        <v>0</v>
      </c>
      <c r="Y520" s="21">
        <f t="shared" si="209"/>
        <v>0</v>
      </c>
      <c r="Z520" s="21">
        <f t="shared" si="209"/>
        <v>0</v>
      </c>
      <c r="AA520" s="21">
        <f t="shared" si="209"/>
        <v>0</v>
      </c>
      <c r="AB520" s="21">
        <f t="shared" si="209"/>
        <v>0</v>
      </c>
      <c r="AC520" s="21">
        <f t="shared" si="209"/>
        <v>0</v>
      </c>
      <c r="AD520" s="21">
        <f t="shared" si="209"/>
        <v>0</v>
      </c>
      <c r="AE520" s="21">
        <f t="shared" si="209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0">+C525+C530+C536+C541+C544+C545+C549+C552++C553+C554</f>
        <v>0.43964868701747267</v>
      </c>
      <c r="D524" s="28">
        <f t="shared" si="210"/>
        <v>0.44013859016700635</v>
      </c>
      <c r="E524" s="28">
        <f t="shared" si="210"/>
        <v>0.44239252882842434</v>
      </c>
      <c r="F524" s="28">
        <f t="shared" si="210"/>
        <v>0.44654641883218726</v>
      </c>
      <c r="G524" s="28">
        <f t="shared" si="210"/>
        <v>0.45016292041238265</v>
      </c>
      <c r="H524" s="28">
        <f t="shared" si="210"/>
        <v>0.45006471124824771</v>
      </c>
      <c r="I524" s="28">
        <f t="shared" si="210"/>
        <v>0.43812413710335552</v>
      </c>
      <c r="J524" s="28">
        <f t="shared" si="210"/>
        <v>0.44173300936398713</v>
      </c>
      <c r="K524" s="28">
        <f t="shared" si="210"/>
        <v>0.43846958426195132</v>
      </c>
      <c r="L524" s="28">
        <f t="shared" si="210"/>
        <v>0.43586750050718759</v>
      </c>
      <c r="M524" s="28">
        <f t="shared" si="210"/>
        <v>0.43101673739582314</v>
      </c>
      <c r="N524" s="28">
        <f t="shared" si="210"/>
        <v>0.42055102053087118</v>
      </c>
      <c r="O524" s="28">
        <f t="shared" si="210"/>
        <v>0.41756077201788899</v>
      </c>
      <c r="P524" s="28">
        <f t="shared" si="210"/>
        <v>0.41261911192715089</v>
      </c>
      <c r="Q524" s="28">
        <f t="shared" si="210"/>
        <v>0.41190903979014848</v>
      </c>
      <c r="R524" s="28">
        <f t="shared" si="210"/>
        <v>0.40961927276913868</v>
      </c>
      <c r="S524" s="28">
        <f t="shared" si="210"/>
        <v>0.40707039336258538</v>
      </c>
      <c r="T524" s="28">
        <f t="shared" si="210"/>
        <v>0.40430131219485049</v>
      </c>
      <c r="U524" s="28">
        <f t="shared" si="210"/>
        <v>0.4042784590855158</v>
      </c>
      <c r="V524" s="28">
        <f t="shared" si="210"/>
        <v>0.40420992605518113</v>
      </c>
      <c r="W524" s="28">
        <f t="shared" si="210"/>
        <v>0.40490865317502583</v>
      </c>
      <c r="X524" s="28">
        <f t="shared" si="210"/>
        <v>0.40523781363477401</v>
      </c>
      <c r="Y524" s="28">
        <f t="shared" si="210"/>
        <v>0.4078479890500662</v>
      </c>
      <c r="Z524" s="28">
        <f t="shared" si="210"/>
        <v>0.40553050640077237</v>
      </c>
      <c r="AA524" s="28">
        <f t="shared" si="210"/>
        <v>0.4028007909412602</v>
      </c>
      <c r="AB524" s="28">
        <f t="shared" si="210"/>
        <v>0.40267664956973825</v>
      </c>
      <c r="AC524" s="28">
        <f t="shared" si="210"/>
        <v>0.40478893282385853</v>
      </c>
      <c r="AD524" s="28">
        <f t="shared" si="210"/>
        <v>0.40633302523395665</v>
      </c>
      <c r="AE524" s="28">
        <f t="shared" si="210"/>
        <v>0.40900042784615254</v>
      </c>
    </row>
    <row r="525" spans="1:31" x14ac:dyDescent="0.2">
      <c r="A525" s="9" t="s">
        <v>392</v>
      </c>
      <c r="B525" s="4" t="s">
        <v>393</v>
      </c>
      <c r="C525" s="21">
        <f t="shared" ref="C525:AE525" si="211">+C526+C527+C528+C529</f>
        <v>0.3707053490712845</v>
      </c>
      <c r="D525" s="21">
        <f t="shared" si="211"/>
        <v>0.37019334445479696</v>
      </c>
      <c r="E525" s="21">
        <f t="shared" si="211"/>
        <v>0.37160473967121654</v>
      </c>
      <c r="F525" s="21">
        <f t="shared" si="211"/>
        <v>0.374875210042664</v>
      </c>
      <c r="G525" s="21">
        <f t="shared" si="211"/>
        <v>0.37710475837504548</v>
      </c>
      <c r="H525" s="21">
        <f t="shared" si="211"/>
        <v>0.3764902343050508</v>
      </c>
      <c r="I525" s="21">
        <f t="shared" si="211"/>
        <v>0.36338325630112056</v>
      </c>
      <c r="J525" s="21">
        <f t="shared" si="211"/>
        <v>0.36505265977185541</v>
      </c>
      <c r="K525" s="21">
        <f t="shared" si="211"/>
        <v>0.36100772234170359</v>
      </c>
      <c r="L525" s="21">
        <f t="shared" si="211"/>
        <v>0.35700412967517675</v>
      </c>
      <c r="M525" s="21">
        <f t="shared" si="211"/>
        <v>0.35283582757999737</v>
      </c>
      <c r="N525" s="21">
        <f t="shared" si="211"/>
        <v>0.34916666096876747</v>
      </c>
      <c r="O525" s="21">
        <f t="shared" si="211"/>
        <v>0.34517353873601736</v>
      </c>
      <c r="P525" s="21">
        <f t="shared" si="211"/>
        <v>0.34093951494306385</v>
      </c>
      <c r="Q525" s="21">
        <f t="shared" si="211"/>
        <v>0.3369022153790463</v>
      </c>
      <c r="R525" s="21">
        <f t="shared" si="211"/>
        <v>0.33294340739229916</v>
      </c>
      <c r="S525" s="21">
        <f t="shared" si="211"/>
        <v>0.32903940334338483</v>
      </c>
      <c r="T525" s="21">
        <f t="shared" si="211"/>
        <v>0.32494822827641046</v>
      </c>
      <c r="U525" s="21">
        <f t="shared" si="211"/>
        <v>0.32504794612223797</v>
      </c>
      <c r="V525" s="21">
        <f t="shared" si="211"/>
        <v>0.32511902769138801</v>
      </c>
      <c r="W525" s="21">
        <f t="shared" si="211"/>
        <v>0.32529779592220992</v>
      </c>
      <c r="X525" s="21">
        <f t="shared" si="211"/>
        <v>0.32439660063301368</v>
      </c>
      <c r="Y525" s="21">
        <f t="shared" si="211"/>
        <v>0.32430265570184996</v>
      </c>
      <c r="Z525" s="21">
        <f t="shared" si="211"/>
        <v>0.32370249867264439</v>
      </c>
      <c r="AA525" s="21">
        <f t="shared" si="211"/>
        <v>0.3219288788560451</v>
      </c>
      <c r="AB525" s="21">
        <f t="shared" si="211"/>
        <v>0.32040166100090367</v>
      </c>
      <c r="AC525" s="21">
        <f t="shared" si="211"/>
        <v>0.32194327199190581</v>
      </c>
      <c r="AD525" s="21">
        <f t="shared" si="211"/>
        <v>0.32343268279563975</v>
      </c>
      <c r="AE525" s="21">
        <f t="shared" si="211"/>
        <v>0.32503614782831053</v>
      </c>
    </row>
    <row r="526" spans="1:31" x14ac:dyDescent="0.2">
      <c r="A526" s="9" t="s">
        <v>394</v>
      </c>
      <c r="B526" s="4" t="s">
        <v>395</v>
      </c>
      <c r="C526" s="35">
        <f t="shared" ref="C526:AE526" si="212">+C193</f>
        <v>3.0112216553836352E-2</v>
      </c>
      <c r="D526" s="35">
        <f t="shared" si="212"/>
        <v>3.0545441451243414E-2</v>
      </c>
      <c r="E526" s="35">
        <f t="shared" si="212"/>
        <v>3.1709998165356142E-2</v>
      </c>
      <c r="F526" s="35">
        <f t="shared" si="212"/>
        <v>3.2870825515528924E-2</v>
      </c>
      <c r="G526" s="35">
        <f t="shared" si="212"/>
        <v>3.3949947051321448E-2</v>
      </c>
      <c r="H526" s="35">
        <f t="shared" si="212"/>
        <v>3.4259775445840232E-2</v>
      </c>
      <c r="I526" s="35">
        <f t="shared" si="212"/>
        <v>3.5155627131360188E-2</v>
      </c>
      <c r="J526" s="35">
        <f t="shared" si="212"/>
        <v>3.7847659771855384E-2</v>
      </c>
      <c r="K526" s="35">
        <f t="shared" si="212"/>
        <v>3.4752549420272803E-2</v>
      </c>
      <c r="L526" s="35">
        <f t="shared" si="212"/>
        <v>3.1647230039360416E-2</v>
      </c>
      <c r="M526" s="35">
        <f t="shared" si="212"/>
        <v>2.8549183891156939E-2</v>
      </c>
      <c r="N526" s="35">
        <f t="shared" si="212"/>
        <v>2.5481858619558876E-2</v>
      </c>
      <c r="O526" s="35">
        <f t="shared" si="212"/>
        <v>2.238753760576357E-2</v>
      </c>
      <c r="P526" s="35">
        <f t="shared" si="212"/>
        <v>1.9294254168182489E-2</v>
      </c>
      <c r="Q526" s="35">
        <f t="shared" si="212"/>
        <v>1.6219987843728894E-2</v>
      </c>
      <c r="R526" s="35">
        <f t="shared" si="212"/>
        <v>1.3141290998097395E-2</v>
      </c>
      <c r="S526" s="35">
        <f t="shared" si="212"/>
        <v>1.0068019681821069E-2</v>
      </c>
      <c r="T526" s="35">
        <f t="shared" si="212"/>
        <v>6.9902282764104078E-3</v>
      </c>
      <c r="U526" s="35">
        <f t="shared" si="212"/>
        <v>6.6555725467828987E-3</v>
      </c>
      <c r="V526" s="35">
        <f t="shared" si="212"/>
        <v>6.2947130581593388E-3</v>
      </c>
      <c r="W526" s="35">
        <f t="shared" si="212"/>
        <v>5.9688717247173883E-3</v>
      </c>
      <c r="X526" s="35">
        <f t="shared" si="212"/>
        <v>5.6348426600166977E-3</v>
      </c>
      <c r="Y526" s="35">
        <f t="shared" si="212"/>
        <v>5.9439884902106783E-3</v>
      </c>
      <c r="Z526" s="35">
        <f t="shared" si="212"/>
        <v>6.2530238761086872E-3</v>
      </c>
      <c r="AA526" s="35">
        <f t="shared" si="212"/>
        <v>5.8945282690446134E-3</v>
      </c>
      <c r="AB526" s="35">
        <f t="shared" si="212"/>
        <v>5.5276809232155883E-3</v>
      </c>
      <c r="AC526" s="35">
        <f t="shared" si="212"/>
        <v>5.4844806238364919E-3</v>
      </c>
      <c r="AD526" s="35">
        <f t="shared" si="212"/>
        <v>5.4487944512779229E-3</v>
      </c>
      <c r="AE526" s="35">
        <f t="shared" si="212"/>
        <v>5.413108278719353E-3</v>
      </c>
    </row>
    <row r="527" spans="1:31" x14ac:dyDescent="0.2">
      <c r="A527" s="9" t="s">
        <v>410</v>
      </c>
      <c r="B527" s="4" t="s">
        <v>411</v>
      </c>
      <c r="C527" s="35">
        <f t="shared" ref="C527:AE527" si="213">+C201</f>
        <v>0.11073767263025948</v>
      </c>
      <c r="D527" s="35">
        <f t="shared" si="213"/>
        <v>0.10814691305038002</v>
      </c>
      <c r="E527" s="35">
        <f t="shared" si="213"/>
        <v>0.10676757345924048</v>
      </c>
      <c r="F527" s="35">
        <f t="shared" si="213"/>
        <v>0.10723650278846901</v>
      </c>
      <c r="G527" s="35">
        <f t="shared" si="213"/>
        <v>0.10668714273759661</v>
      </c>
      <c r="H527" s="35">
        <f t="shared" si="213"/>
        <v>0.10417344626096123</v>
      </c>
      <c r="I527" s="35">
        <f t="shared" si="213"/>
        <v>8.8449966754786946E-2</v>
      </c>
      <c r="J527" s="35">
        <f t="shared" si="213"/>
        <v>8.5584999999999994E-2</v>
      </c>
      <c r="K527" s="35">
        <f t="shared" si="213"/>
        <v>8.3331500000000003E-2</v>
      </c>
      <c r="L527" s="35">
        <f t="shared" si="213"/>
        <v>8.1077999999999997E-2</v>
      </c>
      <c r="M527" s="35">
        <f t="shared" si="213"/>
        <v>7.8824499999999978E-2</v>
      </c>
      <c r="N527" s="35">
        <f t="shared" si="213"/>
        <v>7.6571E-2</v>
      </c>
      <c r="O527" s="35">
        <f t="shared" si="213"/>
        <v>7.4317499999999995E-2</v>
      </c>
      <c r="P527" s="35">
        <f t="shared" si="213"/>
        <v>7.2064000000000003E-2</v>
      </c>
      <c r="Q527" s="35">
        <f t="shared" si="213"/>
        <v>6.9810499999999998E-2</v>
      </c>
      <c r="R527" s="35">
        <f t="shared" si="213"/>
        <v>6.7556999999999992E-2</v>
      </c>
      <c r="S527" s="35">
        <f t="shared" si="213"/>
        <v>6.53035E-2</v>
      </c>
      <c r="T527" s="35">
        <f t="shared" si="213"/>
        <v>6.3049999999999995E-2</v>
      </c>
      <c r="U527" s="35">
        <f t="shared" si="213"/>
        <v>6.0425132136059295E-2</v>
      </c>
      <c r="V527" s="35">
        <f t="shared" si="213"/>
        <v>5.7800264272118596E-2</v>
      </c>
      <c r="W527" s="35">
        <f t="shared" si="213"/>
        <v>5.517539640817791E-2</v>
      </c>
      <c r="X527" s="35">
        <f t="shared" si="213"/>
        <v>5.4026233896002328E-2</v>
      </c>
      <c r="Y527" s="35">
        <f t="shared" si="213"/>
        <v>5.2877071383826753E-2</v>
      </c>
      <c r="Z527" s="35">
        <f t="shared" si="213"/>
        <v>5.1727908871651157E-2</v>
      </c>
      <c r="AA527" s="35">
        <f t="shared" si="213"/>
        <v>4.8455601905393414E-2</v>
      </c>
      <c r="AB527" s="35">
        <f t="shared" si="213"/>
        <v>4.5183294939135664E-2</v>
      </c>
      <c r="AC527" s="35">
        <f t="shared" si="213"/>
        <v>4.3310633199474542E-2</v>
      </c>
      <c r="AD527" s="35">
        <f t="shared" si="213"/>
        <v>4.1437971459813414E-2</v>
      </c>
      <c r="AE527" s="35">
        <f t="shared" si="213"/>
        <v>3.9565309720152292E-2</v>
      </c>
    </row>
    <row r="528" spans="1:31" x14ac:dyDescent="0.2">
      <c r="A528" s="9" t="s">
        <v>412</v>
      </c>
      <c r="B528" s="4" t="s">
        <v>413</v>
      </c>
      <c r="C528" s="35">
        <f t="shared" ref="C528:AE528" si="214">+C202</f>
        <v>1.4645073471860504E-3</v>
      </c>
      <c r="D528" s="35">
        <f t="shared" si="214"/>
        <v>1.5260776717578358E-3</v>
      </c>
      <c r="E528" s="35">
        <f t="shared" si="214"/>
        <v>1.5700352834908254E-3</v>
      </c>
      <c r="F528" s="35">
        <f t="shared" si="214"/>
        <v>1.6114629371117917E-3</v>
      </c>
      <c r="G528" s="35">
        <f t="shared" si="214"/>
        <v>1.6972053099952172E-3</v>
      </c>
      <c r="H528" s="35">
        <f t="shared" si="214"/>
        <v>1.7188702407307688E-3</v>
      </c>
      <c r="I528" s="35">
        <f t="shared" si="214"/>
        <v>1.8243799979206405E-3</v>
      </c>
      <c r="J528" s="35">
        <f t="shared" si="214"/>
        <v>1.9559999999999998E-3</v>
      </c>
      <c r="K528" s="35">
        <f t="shared" si="214"/>
        <v>1.9788729214307854E-3</v>
      </c>
      <c r="L528" s="35">
        <f t="shared" si="214"/>
        <v>2.053299635816342E-3</v>
      </c>
      <c r="M528" s="35">
        <f t="shared" si="214"/>
        <v>1.9557436888404424E-3</v>
      </c>
      <c r="N528" s="35">
        <f t="shared" si="214"/>
        <v>2.3266023492086213E-3</v>
      </c>
      <c r="O528" s="35">
        <f t="shared" si="214"/>
        <v>2.400501130253775E-3</v>
      </c>
      <c r="P528" s="35">
        <f t="shared" si="214"/>
        <v>2.2324607748813465E-3</v>
      </c>
      <c r="Q528" s="35">
        <f t="shared" si="214"/>
        <v>2.2421275353174193E-3</v>
      </c>
      <c r="R528" s="35">
        <f t="shared" si="214"/>
        <v>2.3347163942017595E-3</v>
      </c>
      <c r="S528" s="35">
        <f t="shared" si="214"/>
        <v>2.4766836615637416E-3</v>
      </c>
      <c r="T528" s="35">
        <f t="shared" si="214"/>
        <v>2.4360000000000007E-3</v>
      </c>
      <c r="U528" s="35">
        <f t="shared" si="214"/>
        <v>2.3691667986244429E-3</v>
      </c>
      <c r="V528" s="35">
        <f t="shared" si="214"/>
        <v>2.2999010795673818E-3</v>
      </c>
      <c r="W528" s="35">
        <f t="shared" si="214"/>
        <v>2.3033038670006206E-3</v>
      </c>
      <c r="X528" s="35">
        <f t="shared" si="214"/>
        <v>2.381157009718241E-3</v>
      </c>
      <c r="Y528" s="35">
        <f t="shared" si="214"/>
        <v>2.6230856155736834E-3</v>
      </c>
      <c r="Z528" s="35">
        <f t="shared" si="214"/>
        <v>2.3589125676832627E-3</v>
      </c>
      <c r="AA528" s="35">
        <f t="shared" si="214"/>
        <v>2.1947538751547688E-3</v>
      </c>
      <c r="AB528" s="35">
        <f t="shared" si="214"/>
        <v>2.2853488828490955E-3</v>
      </c>
      <c r="AC528" s="35">
        <f t="shared" si="214"/>
        <v>2.2695475054413548E-3</v>
      </c>
      <c r="AD528" s="35">
        <f t="shared" si="214"/>
        <v>2.1940318139449227E-3</v>
      </c>
      <c r="AE528" s="35">
        <f t="shared" si="214"/>
        <v>2.2325703513852786E-3</v>
      </c>
    </row>
    <row r="529" spans="1:31" x14ac:dyDescent="0.2">
      <c r="A529" s="9" t="s">
        <v>420</v>
      </c>
      <c r="B529" s="4" t="s">
        <v>421</v>
      </c>
      <c r="C529" s="35">
        <f t="shared" ref="C529:AE529" si="215">+C206</f>
        <v>0.22839095254000261</v>
      </c>
      <c r="D529" s="35">
        <f t="shared" si="215"/>
        <v>0.2299749122814157</v>
      </c>
      <c r="E529" s="35">
        <f t="shared" si="215"/>
        <v>0.23155713276312911</v>
      </c>
      <c r="F529" s="35">
        <f t="shared" si="215"/>
        <v>0.23315641880155427</v>
      </c>
      <c r="G529" s="35">
        <f t="shared" si="215"/>
        <v>0.23477046327613221</v>
      </c>
      <c r="H529" s="35">
        <f t="shared" si="215"/>
        <v>0.2363381423575186</v>
      </c>
      <c r="I529" s="35">
        <f t="shared" si="215"/>
        <v>0.23795328241705277</v>
      </c>
      <c r="J529" s="35">
        <f t="shared" si="215"/>
        <v>0.23966399999999999</v>
      </c>
      <c r="K529" s="35">
        <f t="shared" si="215"/>
        <v>0.24094479999999999</v>
      </c>
      <c r="L529" s="35">
        <f t="shared" si="215"/>
        <v>0.24222559999999999</v>
      </c>
      <c r="M529" s="35">
        <f t="shared" si="215"/>
        <v>0.24350640000000001</v>
      </c>
      <c r="N529" s="35">
        <f t="shared" si="215"/>
        <v>0.24478719999999998</v>
      </c>
      <c r="O529" s="35">
        <f t="shared" si="215"/>
        <v>0.24606800000000001</v>
      </c>
      <c r="P529" s="35">
        <f t="shared" si="215"/>
        <v>0.24734880000000004</v>
      </c>
      <c r="Q529" s="35">
        <f t="shared" si="215"/>
        <v>0.24862960000000001</v>
      </c>
      <c r="R529" s="35">
        <f t="shared" si="215"/>
        <v>0.24991040000000003</v>
      </c>
      <c r="S529" s="35">
        <f t="shared" si="215"/>
        <v>0.2511912</v>
      </c>
      <c r="T529" s="35">
        <f t="shared" si="215"/>
        <v>0.25247200000000003</v>
      </c>
      <c r="U529" s="35">
        <f t="shared" si="215"/>
        <v>0.25559807464077133</v>
      </c>
      <c r="V529" s="35">
        <f t="shared" si="215"/>
        <v>0.25872414928154269</v>
      </c>
      <c r="W529" s="35">
        <f t="shared" si="215"/>
        <v>0.261850223922314</v>
      </c>
      <c r="X529" s="35">
        <f t="shared" si="215"/>
        <v>0.26235436706727644</v>
      </c>
      <c r="Y529" s="35">
        <f t="shared" si="215"/>
        <v>0.26285851021223883</v>
      </c>
      <c r="Z529" s="35">
        <f t="shared" si="215"/>
        <v>0.26336265335720127</v>
      </c>
      <c r="AA529" s="35">
        <f t="shared" si="215"/>
        <v>0.26538399480645231</v>
      </c>
      <c r="AB529" s="35">
        <f t="shared" si="215"/>
        <v>0.26740533625570334</v>
      </c>
      <c r="AC529" s="35">
        <f t="shared" si="215"/>
        <v>0.27087861066315344</v>
      </c>
      <c r="AD529" s="35">
        <f t="shared" si="215"/>
        <v>0.27435188507060349</v>
      </c>
      <c r="AE529" s="35">
        <f t="shared" si="215"/>
        <v>0.27782515947805358</v>
      </c>
    </row>
    <row r="530" spans="1:31" x14ac:dyDescent="0.2">
      <c r="A530" s="9" t="s">
        <v>439</v>
      </c>
      <c r="B530" s="4" t="s">
        <v>440</v>
      </c>
      <c r="C530" s="21">
        <f t="shared" ref="C530:AE530" si="216">+C531+C532+C533+C534+C535</f>
        <v>6.8126572165972676E-2</v>
      </c>
      <c r="D530" s="21">
        <f t="shared" si="216"/>
        <v>6.9166184408349971E-2</v>
      </c>
      <c r="E530" s="21">
        <f t="shared" si="216"/>
        <v>7.0045742736284833E-2</v>
      </c>
      <c r="F530" s="21">
        <f t="shared" si="216"/>
        <v>7.0965001203736028E-2</v>
      </c>
      <c r="G530" s="21">
        <f t="shared" si="216"/>
        <v>7.2386609736984714E-2</v>
      </c>
      <c r="H530" s="21">
        <f t="shared" si="216"/>
        <v>7.2936608253796248E-2</v>
      </c>
      <c r="I530" s="21">
        <f t="shared" si="216"/>
        <v>7.4132775163139167E-2</v>
      </c>
      <c r="J530" s="21">
        <f t="shared" si="216"/>
        <v>7.6088631625157999E-2</v>
      </c>
      <c r="K530" s="21">
        <f t="shared" si="216"/>
        <v>7.6872522537337548E-2</v>
      </c>
      <c r="L530" s="21">
        <f t="shared" si="216"/>
        <v>7.8278637455930361E-2</v>
      </c>
      <c r="M530" s="21">
        <f t="shared" si="216"/>
        <v>7.7602289474417802E-2</v>
      </c>
      <c r="N530" s="21">
        <f t="shared" si="216"/>
        <v>7.0825364612756903E-2</v>
      </c>
      <c r="O530" s="21">
        <f t="shared" si="216"/>
        <v>7.185241066013201E-2</v>
      </c>
      <c r="P530" s="21">
        <f t="shared" si="216"/>
        <v>7.1173371494008431E-2</v>
      </c>
      <c r="Q530" s="21">
        <f t="shared" si="216"/>
        <v>7.4533619805176421E-2</v>
      </c>
      <c r="R530" s="21">
        <f t="shared" si="216"/>
        <v>7.6240149680978114E-2</v>
      </c>
      <c r="S530" s="21">
        <f t="shared" si="216"/>
        <v>7.7637185131361974E-2</v>
      </c>
      <c r="T530" s="21">
        <f t="shared" si="216"/>
        <v>7.9005626662980472E-2</v>
      </c>
      <c r="U530" s="21">
        <f t="shared" si="216"/>
        <v>7.8967374149481184E-2</v>
      </c>
      <c r="V530" s="21">
        <f t="shared" si="216"/>
        <v>7.8902114222173067E-2</v>
      </c>
      <c r="W530" s="21">
        <f t="shared" si="216"/>
        <v>7.9486464013886204E-2</v>
      </c>
      <c r="X530" s="21">
        <f t="shared" si="216"/>
        <v>8.0732816709318922E-2</v>
      </c>
      <c r="Y530" s="21">
        <f t="shared" si="216"/>
        <v>8.3452934002263085E-2</v>
      </c>
      <c r="Z530" s="21">
        <f t="shared" si="216"/>
        <v>8.1751605328663088E-2</v>
      </c>
      <c r="AA530" s="21">
        <f t="shared" si="216"/>
        <v>8.0807873296238328E-2</v>
      </c>
      <c r="AB530" s="21">
        <f t="shared" si="216"/>
        <v>8.2230461113846229E-2</v>
      </c>
      <c r="AC530" s="21">
        <f t="shared" si="216"/>
        <v>8.2817249271952692E-2</v>
      </c>
      <c r="AD530" s="21">
        <f t="shared" si="216"/>
        <v>8.2870966168316879E-2</v>
      </c>
      <c r="AE530" s="21">
        <f t="shared" si="216"/>
        <v>8.3933939037842048E-2</v>
      </c>
    </row>
    <row r="531" spans="1:31" x14ac:dyDescent="0.2">
      <c r="A531" s="9" t="s">
        <v>441</v>
      </c>
      <c r="B531" s="4" t="s">
        <v>395</v>
      </c>
      <c r="C531" s="35">
        <f t="shared" ref="C531:AE531" si="217">+C217</f>
        <v>1.0994729530492174E-3</v>
      </c>
      <c r="D531" s="35">
        <f t="shared" si="217"/>
        <v>1.11813035659425E-3</v>
      </c>
      <c r="E531" s="35">
        <f t="shared" si="217"/>
        <v>1.1539412948798854E-3</v>
      </c>
      <c r="F531" s="35">
        <f t="shared" si="217"/>
        <v>1.2031018345689513E-3</v>
      </c>
      <c r="G531" s="35">
        <f t="shared" si="217"/>
        <v>1.2469095048349697E-3</v>
      </c>
      <c r="H531" s="35">
        <f t="shared" si="217"/>
        <v>1.258609223845258E-3</v>
      </c>
      <c r="I531" s="35">
        <f t="shared" si="217"/>
        <v>1.2926019463850975E-3</v>
      </c>
      <c r="J531" s="35">
        <f t="shared" si="217"/>
        <v>1.37547493537317E-3</v>
      </c>
      <c r="K531" s="35">
        <f t="shared" si="217"/>
        <v>1.2726777856063574E-3</v>
      </c>
      <c r="L531" s="35">
        <f t="shared" si="217"/>
        <v>1.1674907291674981E-3</v>
      </c>
      <c r="M531" s="35">
        <f t="shared" si="217"/>
        <v>1.0635431917652696E-3</v>
      </c>
      <c r="N531" s="35">
        <f t="shared" si="217"/>
        <v>9.6568968870703003E-4</v>
      </c>
      <c r="O531" s="35">
        <f t="shared" si="217"/>
        <v>8.6205224960454372E-4</v>
      </c>
      <c r="P531" s="35">
        <f t="shared" si="217"/>
        <v>7.5843292924359501E-4</v>
      </c>
      <c r="Q531" s="35">
        <f t="shared" si="217"/>
        <v>6.5855556803138518E-4</v>
      </c>
      <c r="R531" s="35">
        <f t="shared" si="217"/>
        <v>5.5761004545801826E-4</v>
      </c>
      <c r="S531" s="35">
        <f t="shared" si="217"/>
        <v>4.5764629418002033E-4</v>
      </c>
      <c r="T531" s="35">
        <f t="shared" si="217"/>
        <v>3.5663744751930301E-4</v>
      </c>
      <c r="U531" s="35">
        <f t="shared" si="217"/>
        <v>3.4248576690520553E-4</v>
      </c>
      <c r="V531" s="35">
        <f t="shared" si="217"/>
        <v>3.2283451172772989E-4</v>
      </c>
      <c r="W531" s="35">
        <f t="shared" si="217"/>
        <v>3.1027244316761816E-4</v>
      </c>
      <c r="X531" s="35">
        <f t="shared" si="217"/>
        <v>2.9591885958292008E-4</v>
      </c>
      <c r="Y531" s="35">
        <f t="shared" si="217"/>
        <v>3.0856741872806106E-4</v>
      </c>
      <c r="Z531" s="35">
        <f t="shared" si="217"/>
        <v>3.2141128170847476E-4</v>
      </c>
      <c r="AA531" s="35">
        <f t="shared" si="217"/>
        <v>3.0418835868643455E-4</v>
      </c>
      <c r="AB531" s="35">
        <f t="shared" si="217"/>
        <v>2.8495091225632323E-4</v>
      </c>
      <c r="AC531" s="35">
        <f t="shared" si="217"/>
        <v>2.828416018650201E-4</v>
      </c>
      <c r="AD531" s="35">
        <f t="shared" si="217"/>
        <v>2.8148515434952339E-4</v>
      </c>
      <c r="AE531" s="35">
        <f t="shared" si="217"/>
        <v>2.8012870683402668E-4</v>
      </c>
    </row>
    <row r="532" spans="1:31" x14ac:dyDescent="0.2">
      <c r="A532" s="9" t="s">
        <v>449</v>
      </c>
      <c r="B532" s="4" t="s">
        <v>411</v>
      </c>
      <c r="C532" s="35">
        <f t="shared" ref="C532:AE532" si="218">+C225</f>
        <v>3.3221301789077844E-3</v>
      </c>
      <c r="D532" s="35">
        <f t="shared" si="218"/>
        <v>3.2444073915114009E-3</v>
      </c>
      <c r="E532" s="35">
        <f t="shared" si="218"/>
        <v>3.2030272037772141E-3</v>
      </c>
      <c r="F532" s="35">
        <f t="shared" si="218"/>
        <v>3.2170950836540703E-3</v>
      </c>
      <c r="G532" s="35">
        <f t="shared" si="218"/>
        <v>3.2006142821278984E-3</v>
      </c>
      <c r="H532" s="35">
        <f t="shared" si="218"/>
        <v>3.1252033878288368E-3</v>
      </c>
      <c r="I532" s="35">
        <f t="shared" si="218"/>
        <v>2.6534990026436086E-3</v>
      </c>
      <c r="J532" s="35">
        <f t="shared" si="218"/>
        <v>2.5675499999999996E-3</v>
      </c>
      <c r="K532" s="35">
        <f t="shared" si="218"/>
        <v>2.4999449999999995E-3</v>
      </c>
      <c r="L532" s="35">
        <f t="shared" si="218"/>
        <v>2.4323399999999994E-3</v>
      </c>
      <c r="M532" s="35">
        <f t="shared" si="218"/>
        <v>2.3647349999999998E-3</v>
      </c>
      <c r="N532" s="35">
        <f t="shared" si="218"/>
        <v>2.2971299999999997E-3</v>
      </c>
      <c r="O532" s="35">
        <f t="shared" si="218"/>
        <v>2.229525E-3</v>
      </c>
      <c r="P532" s="35">
        <f t="shared" si="218"/>
        <v>2.1619199999999995E-3</v>
      </c>
      <c r="Q532" s="35">
        <f t="shared" si="218"/>
        <v>2.0943149999999994E-3</v>
      </c>
      <c r="R532" s="35">
        <f t="shared" si="218"/>
        <v>2.0267099999999997E-3</v>
      </c>
      <c r="S532" s="35">
        <f t="shared" si="218"/>
        <v>1.959105E-3</v>
      </c>
      <c r="T532" s="35">
        <f t="shared" si="218"/>
        <v>1.8915E-3</v>
      </c>
      <c r="U532" s="35">
        <f t="shared" si="218"/>
        <v>1.8127539640817789E-3</v>
      </c>
      <c r="V532" s="35">
        <f t="shared" si="218"/>
        <v>1.734007928163558E-3</v>
      </c>
      <c r="W532" s="35">
        <f t="shared" si="218"/>
        <v>1.6552618922453372E-3</v>
      </c>
      <c r="X532" s="35">
        <f t="shared" si="218"/>
        <v>1.6207870168800697E-3</v>
      </c>
      <c r="Y532" s="35">
        <f t="shared" si="218"/>
        <v>1.5863121415148024E-3</v>
      </c>
      <c r="Z532" s="35">
        <f t="shared" si="218"/>
        <v>1.5518372661495346E-3</v>
      </c>
      <c r="AA532" s="35">
        <f t="shared" si="218"/>
        <v>1.4536680571618024E-3</v>
      </c>
      <c r="AB532" s="35">
        <f t="shared" si="218"/>
        <v>1.3554988481740699E-3</v>
      </c>
      <c r="AC532" s="35">
        <f t="shared" si="218"/>
        <v>1.2993189959842361E-3</v>
      </c>
      <c r="AD532" s="35">
        <f t="shared" si="218"/>
        <v>1.2431391437944023E-3</v>
      </c>
      <c r="AE532" s="35">
        <f t="shared" si="218"/>
        <v>1.1869592916045686E-3</v>
      </c>
    </row>
    <row r="533" spans="1:31" x14ac:dyDescent="0.2">
      <c r="A533" s="9" t="s">
        <v>450</v>
      </c>
      <c r="B533" s="4" t="s">
        <v>413</v>
      </c>
      <c r="C533" s="35">
        <f t="shared" ref="C533:AE533" si="219">+C226</f>
        <v>1.7743634608428843E-2</v>
      </c>
      <c r="D533" s="35">
        <f t="shared" si="219"/>
        <v>1.8489606517701443E-2</v>
      </c>
      <c r="E533" s="35">
        <f t="shared" si="219"/>
        <v>1.9022186844012544E-2</v>
      </c>
      <c r="F533" s="35">
        <f t="shared" si="219"/>
        <v>1.9524114778991759E-2</v>
      </c>
      <c r="G533" s="35">
        <f t="shared" si="219"/>
        <v>2.056294967307842E-2</v>
      </c>
      <c r="H533" s="35">
        <f t="shared" si="219"/>
        <v>2.0825436997247315E-2</v>
      </c>
      <c r="I533" s="35">
        <f t="shared" si="219"/>
        <v>2.2103768978850746E-2</v>
      </c>
      <c r="J533" s="35">
        <f t="shared" si="219"/>
        <v>2.3698446689784828E-2</v>
      </c>
      <c r="K533" s="35">
        <f t="shared" si="219"/>
        <v>2.39755697517312E-2</v>
      </c>
      <c r="L533" s="35">
        <f t="shared" si="219"/>
        <v>2.4877306726762874E-2</v>
      </c>
      <c r="M533" s="35">
        <f t="shared" si="219"/>
        <v>2.3695341282652535E-2</v>
      </c>
      <c r="N533" s="35">
        <f t="shared" si="219"/>
        <v>1.6406704924049862E-2</v>
      </c>
      <c r="O533" s="35">
        <f t="shared" si="219"/>
        <v>1.6927823410527454E-2</v>
      </c>
      <c r="P533" s="35">
        <f t="shared" si="219"/>
        <v>1.5742838564764841E-2</v>
      </c>
      <c r="Q533" s="35">
        <f t="shared" si="219"/>
        <v>1.859339923714504E-2</v>
      </c>
      <c r="R533" s="35">
        <f t="shared" si="219"/>
        <v>1.9791309635520095E-2</v>
      </c>
      <c r="S533" s="35">
        <f t="shared" si="219"/>
        <v>2.0678743837181955E-2</v>
      </c>
      <c r="T533" s="35">
        <f t="shared" si="219"/>
        <v>2.1538629215461159E-2</v>
      </c>
      <c r="U533" s="35">
        <f t="shared" si="219"/>
        <v>2.0947703294397789E-2</v>
      </c>
      <c r="V533" s="35">
        <f t="shared" si="219"/>
        <v>2.033526953408895E-2</v>
      </c>
      <c r="W533" s="35">
        <f t="shared" si="219"/>
        <v>2.0365356306184006E-2</v>
      </c>
      <c r="X533" s="35">
        <f t="shared" si="219"/>
        <v>2.1053718364580233E-2</v>
      </c>
      <c r="Y533" s="35">
        <f t="shared" si="219"/>
        <v>2.3192803150349453E-2</v>
      </c>
      <c r="Z533" s="35">
        <f t="shared" si="219"/>
        <v>2.0857037416675377E-2</v>
      </c>
      <c r="AA533" s="35">
        <f t="shared" si="219"/>
        <v>1.9410781380957927E-2</v>
      </c>
      <c r="AB533" s="35">
        <f t="shared" si="219"/>
        <v>2.021743657840424E-2</v>
      </c>
      <c r="AC533" s="35">
        <f t="shared" si="219"/>
        <v>2.008302890293364E-2</v>
      </c>
      <c r="AD533" s="35">
        <f t="shared" si="219"/>
        <v>1.9414797102844956E-2</v>
      </c>
      <c r="AE533" s="35">
        <f t="shared" si="219"/>
        <v>1.9755821275917261E-2</v>
      </c>
    </row>
    <row r="534" spans="1:31" x14ac:dyDescent="0.2">
      <c r="A534" s="9" t="s">
        <v>454</v>
      </c>
      <c r="B534" s="4" t="s">
        <v>421</v>
      </c>
      <c r="C534" s="35">
        <f t="shared" ref="C534:AE534" si="220">+C230</f>
        <v>4.5961334425586822E-2</v>
      </c>
      <c r="D534" s="35">
        <f t="shared" si="220"/>
        <v>4.6314040142542881E-2</v>
      </c>
      <c r="E534" s="35">
        <f t="shared" si="220"/>
        <v>4.6666587393615191E-2</v>
      </c>
      <c r="F534" s="35">
        <f t="shared" si="220"/>
        <v>4.7020689506521239E-2</v>
      </c>
      <c r="G534" s="35">
        <f t="shared" si="220"/>
        <v>4.7376136276943433E-2</v>
      </c>
      <c r="H534" s="35">
        <f t="shared" si="220"/>
        <v>4.7727358644874845E-2</v>
      </c>
      <c r="I534" s="35">
        <f t="shared" si="220"/>
        <v>4.8082905235259717E-2</v>
      </c>
      <c r="J534" s="35">
        <f t="shared" si="220"/>
        <v>4.8447159999999996E-2</v>
      </c>
      <c r="K534" s="35">
        <f t="shared" si="220"/>
        <v>4.9124329999999994E-2</v>
      </c>
      <c r="L534" s="35">
        <f t="shared" si="220"/>
        <v>4.9801499999999999E-2</v>
      </c>
      <c r="M534" s="35">
        <f t="shared" si="220"/>
        <v>5.0478670000000003E-2</v>
      </c>
      <c r="N534" s="35">
        <f t="shared" si="220"/>
        <v>5.1155840000000008E-2</v>
      </c>
      <c r="O534" s="35">
        <f t="shared" si="220"/>
        <v>5.1833010000000006E-2</v>
      </c>
      <c r="P534" s="35">
        <f t="shared" si="220"/>
        <v>5.2510180000000004E-2</v>
      </c>
      <c r="Q534" s="35">
        <f t="shared" si="220"/>
        <v>5.3187349999999994E-2</v>
      </c>
      <c r="R534" s="35">
        <f t="shared" si="220"/>
        <v>5.3864519999999999E-2</v>
      </c>
      <c r="S534" s="35">
        <f t="shared" si="220"/>
        <v>5.4541689999999997E-2</v>
      </c>
      <c r="T534" s="35">
        <f t="shared" si="220"/>
        <v>5.5218860000000002E-2</v>
      </c>
      <c r="U534" s="35">
        <f t="shared" si="220"/>
        <v>5.5864431124096413E-2</v>
      </c>
      <c r="V534" s="35">
        <f t="shared" si="220"/>
        <v>5.6510002248192831E-2</v>
      </c>
      <c r="W534" s="35">
        <f t="shared" si="220"/>
        <v>5.7155573372289249E-2</v>
      </c>
      <c r="X534" s="35">
        <f t="shared" si="220"/>
        <v>5.7762392468275706E-2</v>
      </c>
      <c r="Y534" s="35">
        <f t="shared" si="220"/>
        <v>5.8365251291670764E-2</v>
      </c>
      <c r="Z534" s="35">
        <f t="shared" si="220"/>
        <v>5.9021319364129701E-2</v>
      </c>
      <c r="AA534" s="35">
        <f t="shared" si="220"/>
        <v>5.9639235499432168E-2</v>
      </c>
      <c r="AB534" s="35">
        <f t="shared" si="220"/>
        <v>6.0372574775011595E-2</v>
      </c>
      <c r="AC534" s="35">
        <f t="shared" si="220"/>
        <v>6.1152059771169796E-2</v>
      </c>
      <c r="AD534" s="35">
        <f t="shared" si="220"/>
        <v>6.1931544767327998E-2</v>
      </c>
      <c r="AE534" s="35">
        <f t="shared" si="220"/>
        <v>6.2711029763486192E-2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1">+C537+C538+C539+C540</f>
        <v>0</v>
      </c>
      <c r="D536" s="21">
        <f t="shared" si="221"/>
        <v>0</v>
      </c>
      <c r="E536" s="21">
        <f t="shared" si="221"/>
        <v>0</v>
      </c>
      <c r="F536" s="21">
        <f t="shared" si="221"/>
        <v>0</v>
      </c>
      <c r="G536" s="21">
        <f t="shared" si="221"/>
        <v>0</v>
      </c>
      <c r="H536" s="21">
        <f t="shared" si="221"/>
        <v>0</v>
      </c>
      <c r="I536" s="21">
        <f t="shared" si="221"/>
        <v>0</v>
      </c>
      <c r="J536" s="21">
        <f t="shared" si="221"/>
        <v>0</v>
      </c>
      <c r="K536" s="21">
        <f t="shared" si="221"/>
        <v>0</v>
      </c>
      <c r="L536" s="21">
        <f t="shared" si="221"/>
        <v>0</v>
      </c>
      <c r="M536" s="21">
        <f t="shared" si="221"/>
        <v>0</v>
      </c>
      <c r="N536" s="21">
        <f t="shared" si="221"/>
        <v>0</v>
      </c>
      <c r="O536" s="21">
        <f t="shared" si="221"/>
        <v>0</v>
      </c>
      <c r="P536" s="21">
        <f t="shared" si="221"/>
        <v>0</v>
      </c>
      <c r="Q536" s="21">
        <f t="shared" si="221"/>
        <v>0</v>
      </c>
      <c r="R536" s="21">
        <f t="shared" si="221"/>
        <v>0</v>
      </c>
      <c r="S536" s="21">
        <f t="shared" si="221"/>
        <v>0</v>
      </c>
      <c r="T536" s="21">
        <f t="shared" si="221"/>
        <v>0</v>
      </c>
      <c r="U536" s="21">
        <f t="shared" si="221"/>
        <v>0</v>
      </c>
      <c r="V536" s="21">
        <f t="shared" si="221"/>
        <v>0</v>
      </c>
      <c r="W536" s="21">
        <f t="shared" si="221"/>
        <v>0</v>
      </c>
      <c r="X536" s="21">
        <f t="shared" si="221"/>
        <v>0</v>
      </c>
      <c r="Y536" s="21">
        <f t="shared" si="221"/>
        <v>0</v>
      </c>
      <c r="Z536" s="21">
        <f t="shared" si="221"/>
        <v>0</v>
      </c>
      <c r="AA536" s="21">
        <f t="shared" si="221"/>
        <v>0</v>
      </c>
      <c r="AB536" s="21">
        <f t="shared" si="221"/>
        <v>0</v>
      </c>
      <c r="AC536" s="21">
        <f t="shared" si="221"/>
        <v>0</v>
      </c>
      <c r="AD536" s="21">
        <f t="shared" si="221"/>
        <v>0</v>
      </c>
      <c r="AE536" s="21">
        <f t="shared" si="221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2">+C253</f>
        <v>0</v>
      </c>
      <c r="D537" s="35">
        <f t="shared" si="222"/>
        <v>0</v>
      </c>
      <c r="E537" s="35">
        <f t="shared" si="222"/>
        <v>0</v>
      </c>
      <c r="F537" s="35">
        <f t="shared" si="222"/>
        <v>0</v>
      </c>
      <c r="G537" s="35">
        <f t="shared" si="222"/>
        <v>0</v>
      </c>
      <c r="H537" s="35">
        <f t="shared" si="222"/>
        <v>0</v>
      </c>
      <c r="I537" s="35">
        <f t="shared" si="222"/>
        <v>0</v>
      </c>
      <c r="J537" s="35">
        <f t="shared" si="222"/>
        <v>0</v>
      </c>
      <c r="K537" s="35">
        <f t="shared" si="222"/>
        <v>0</v>
      </c>
      <c r="L537" s="35">
        <f t="shared" si="222"/>
        <v>0</v>
      </c>
      <c r="M537" s="35">
        <f t="shared" si="222"/>
        <v>0</v>
      </c>
      <c r="N537" s="35">
        <f t="shared" si="222"/>
        <v>0</v>
      </c>
      <c r="O537" s="35">
        <f t="shared" si="222"/>
        <v>0</v>
      </c>
      <c r="P537" s="35">
        <f t="shared" si="222"/>
        <v>0</v>
      </c>
      <c r="Q537" s="35">
        <f t="shared" si="222"/>
        <v>0</v>
      </c>
      <c r="R537" s="35">
        <f t="shared" si="222"/>
        <v>0</v>
      </c>
      <c r="S537" s="35">
        <f t="shared" si="222"/>
        <v>0</v>
      </c>
      <c r="T537" s="35">
        <f t="shared" si="222"/>
        <v>0</v>
      </c>
      <c r="U537" s="35">
        <f t="shared" si="222"/>
        <v>0</v>
      </c>
      <c r="V537" s="35">
        <f t="shared" si="222"/>
        <v>0</v>
      </c>
      <c r="W537" s="35">
        <f t="shared" si="222"/>
        <v>0</v>
      </c>
      <c r="X537" s="35">
        <f t="shared" si="222"/>
        <v>0</v>
      </c>
      <c r="Y537" s="35">
        <f t="shared" si="222"/>
        <v>0</v>
      </c>
      <c r="Z537" s="35">
        <f t="shared" si="222"/>
        <v>0</v>
      </c>
      <c r="AA537" s="35">
        <f t="shared" si="222"/>
        <v>0</v>
      </c>
      <c r="AB537" s="35">
        <f t="shared" si="222"/>
        <v>0</v>
      </c>
      <c r="AC537" s="35">
        <f t="shared" si="222"/>
        <v>0</v>
      </c>
      <c r="AD537" s="35">
        <f t="shared" si="222"/>
        <v>0</v>
      </c>
      <c r="AE537" s="35">
        <f t="shared" si="222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3">+C254</f>
        <v>0</v>
      </c>
      <c r="D538" s="35">
        <f t="shared" si="223"/>
        <v>0</v>
      </c>
      <c r="E538" s="35">
        <f t="shared" si="223"/>
        <v>0</v>
      </c>
      <c r="F538" s="35">
        <f t="shared" si="223"/>
        <v>0</v>
      </c>
      <c r="G538" s="35">
        <f t="shared" si="223"/>
        <v>0</v>
      </c>
      <c r="H538" s="35">
        <f t="shared" si="223"/>
        <v>0</v>
      </c>
      <c r="I538" s="35">
        <f t="shared" si="223"/>
        <v>0</v>
      </c>
      <c r="J538" s="35">
        <f t="shared" si="223"/>
        <v>0</v>
      </c>
      <c r="K538" s="35">
        <f t="shared" si="223"/>
        <v>0</v>
      </c>
      <c r="L538" s="35">
        <f t="shared" si="223"/>
        <v>0</v>
      </c>
      <c r="M538" s="35">
        <f t="shared" si="223"/>
        <v>0</v>
      </c>
      <c r="N538" s="35">
        <f t="shared" si="223"/>
        <v>0</v>
      </c>
      <c r="O538" s="35">
        <f t="shared" si="223"/>
        <v>0</v>
      </c>
      <c r="P538" s="35">
        <f t="shared" si="223"/>
        <v>0</v>
      </c>
      <c r="Q538" s="35">
        <f t="shared" si="223"/>
        <v>0</v>
      </c>
      <c r="R538" s="35">
        <f t="shared" si="223"/>
        <v>0</v>
      </c>
      <c r="S538" s="35">
        <f t="shared" si="223"/>
        <v>0</v>
      </c>
      <c r="T538" s="35">
        <f t="shared" si="223"/>
        <v>0</v>
      </c>
      <c r="U538" s="35">
        <f t="shared" si="223"/>
        <v>0</v>
      </c>
      <c r="V538" s="35">
        <f t="shared" si="223"/>
        <v>0</v>
      </c>
      <c r="W538" s="35">
        <f t="shared" si="223"/>
        <v>0</v>
      </c>
      <c r="X538" s="35">
        <f t="shared" si="223"/>
        <v>0</v>
      </c>
      <c r="Y538" s="35">
        <f t="shared" si="223"/>
        <v>0</v>
      </c>
      <c r="Z538" s="35">
        <f t="shared" si="223"/>
        <v>0</v>
      </c>
      <c r="AA538" s="35">
        <f t="shared" si="223"/>
        <v>0</v>
      </c>
      <c r="AB538" s="35">
        <f t="shared" si="223"/>
        <v>0</v>
      </c>
      <c r="AC538" s="35">
        <f t="shared" si="223"/>
        <v>0</v>
      </c>
      <c r="AD538" s="35">
        <f t="shared" si="223"/>
        <v>0</v>
      </c>
      <c r="AE538" s="35">
        <f t="shared" si="223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4">+C255</f>
        <v>0</v>
      </c>
      <c r="D539" s="35">
        <f t="shared" si="224"/>
        <v>0</v>
      </c>
      <c r="E539" s="35">
        <f t="shared" si="224"/>
        <v>0</v>
      </c>
      <c r="F539" s="35">
        <f t="shared" si="224"/>
        <v>0</v>
      </c>
      <c r="G539" s="35">
        <f t="shared" si="224"/>
        <v>0</v>
      </c>
      <c r="H539" s="35">
        <f t="shared" si="224"/>
        <v>0</v>
      </c>
      <c r="I539" s="35">
        <f t="shared" si="224"/>
        <v>0</v>
      </c>
      <c r="J539" s="35">
        <f t="shared" si="224"/>
        <v>0</v>
      </c>
      <c r="K539" s="35">
        <f t="shared" si="224"/>
        <v>0</v>
      </c>
      <c r="L539" s="35">
        <f t="shared" si="224"/>
        <v>0</v>
      </c>
      <c r="M539" s="35">
        <f t="shared" si="224"/>
        <v>0</v>
      </c>
      <c r="N539" s="35">
        <f t="shared" si="224"/>
        <v>0</v>
      </c>
      <c r="O539" s="35">
        <f t="shared" si="224"/>
        <v>0</v>
      </c>
      <c r="P539" s="35">
        <f t="shared" si="224"/>
        <v>0</v>
      </c>
      <c r="Q539" s="35">
        <f t="shared" si="224"/>
        <v>0</v>
      </c>
      <c r="R539" s="35">
        <f t="shared" si="224"/>
        <v>0</v>
      </c>
      <c r="S539" s="35">
        <f t="shared" si="224"/>
        <v>0</v>
      </c>
      <c r="T539" s="35">
        <f t="shared" si="224"/>
        <v>0</v>
      </c>
      <c r="U539" s="35">
        <f t="shared" si="224"/>
        <v>0</v>
      </c>
      <c r="V539" s="35">
        <f t="shared" si="224"/>
        <v>0</v>
      </c>
      <c r="W539" s="35">
        <f t="shared" si="224"/>
        <v>0</v>
      </c>
      <c r="X539" s="35">
        <f t="shared" si="224"/>
        <v>0</v>
      </c>
      <c r="Y539" s="35">
        <f t="shared" si="224"/>
        <v>0</v>
      </c>
      <c r="Z539" s="35">
        <f t="shared" si="224"/>
        <v>0</v>
      </c>
      <c r="AA539" s="35">
        <f t="shared" si="224"/>
        <v>0</v>
      </c>
      <c r="AB539" s="35">
        <f t="shared" si="224"/>
        <v>0</v>
      </c>
      <c r="AC539" s="35">
        <f t="shared" si="224"/>
        <v>0</v>
      </c>
      <c r="AD539" s="35">
        <f t="shared" si="224"/>
        <v>0</v>
      </c>
      <c r="AE539" s="35">
        <f t="shared" si="224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5">+C256</f>
        <v>0</v>
      </c>
      <c r="D540" s="35">
        <f t="shared" si="225"/>
        <v>0</v>
      </c>
      <c r="E540" s="35">
        <f t="shared" si="225"/>
        <v>0</v>
      </c>
      <c r="F540" s="35">
        <f t="shared" si="225"/>
        <v>0</v>
      </c>
      <c r="G540" s="35">
        <f t="shared" si="225"/>
        <v>0</v>
      </c>
      <c r="H540" s="35">
        <f t="shared" si="225"/>
        <v>0</v>
      </c>
      <c r="I540" s="35">
        <f t="shared" si="225"/>
        <v>0</v>
      </c>
      <c r="J540" s="35">
        <f t="shared" si="225"/>
        <v>0</v>
      </c>
      <c r="K540" s="35">
        <f t="shared" si="225"/>
        <v>0</v>
      </c>
      <c r="L540" s="35">
        <f t="shared" si="225"/>
        <v>0</v>
      </c>
      <c r="M540" s="35">
        <f t="shared" si="225"/>
        <v>0</v>
      </c>
      <c r="N540" s="35">
        <f t="shared" si="225"/>
        <v>0</v>
      </c>
      <c r="O540" s="35">
        <f t="shared" si="225"/>
        <v>0</v>
      </c>
      <c r="P540" s="35">
        <f t="shared" si="225"/>
        <v>0</v>
      </c>
      <c r="Q540" s="35">
        <f t="shared" si="225"/>
        <v>0</v>
      </c>
      <c r="R540" s="35">
        <f t="shared" si="225"/>
        <v>0</v>
      </c>
      <c r="S540" s="35">
        <f t="shared" si="225"/>
        <v>0</v>
      </c>
      <c r="T540" s="35">
        <f t="shared" si="225"/>
        <v>0</v>
      </c>
      <c r="U540" s="35">
        <f t="shared" si="225"/>
        <v>0</v>
      </c>
      <c r="V540" s="35">
        <f t="shared" si="225"/>
        <v>0</v>
      </c>
      <c r="W540" s="35">
        <f t="shared" si="225"/>
        <v>0</v>
      </c>
      <c r="X540" s="35">
        <f t="shared" si="225"/>
        <v>0</v>
      </c>
      <c r="Y540" s="35">
        <f t="shared" si="225"/>
        <v>0</v>
      </c>
      <c r="Z540" s="35">
        <f t="shared" si="225"/>
        <v>0</v>
      </c>
      <c r="AA540" s="35">
        <f t="shared" si="225"/>
        <v>0</v>
      </c>
      <c r="AB540" s="35">
        <f t="shared" si="225"/>
        <v>0</v>
      </c>
      <c r="AC540" s="35">
        <f t="shared" si="225"/>
        <v>0</v>
      </c>
      <c r="AD540" s="35">
        <f t="shared" si="225"/>
        <v>0</v>
      </c>
      <c r="AE540" s="35">
        <f t="shared" si="225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6">+C542+C543</f>
        <v>0</v>
      </c>
      <c r="D541" s="21">
        <f t="shared" si="226"/>
        <v>0</v>
      </c>
      <c r="E541" s="21">
        <f t="shared" si="226"/>
        <v>0</v>
      </c>
      <c r="F541" s="21">
        <f t="shared" si="226"/>
        <v>0</v>
      </c>
      <c r="G541" s="21">
        <f t="shared" si="226"/>
        <v>0</v>
      </c>
      <c r="H541" s="21">
        <f t="shared" si="226"/>
        <v>0</v>
      </c>
      <c r="I541" s="21">
        <f t="shared" si="226"/>
        <v>0</v>
      </c>
      <c r="J541" s="21">
        <f t="shared" si="226"/>
        <v>0</v>
      </c>
      <c r="K541" s="21">
        <f t="shared" si="226"/>
        <v>0</v>
      </c>
      <c r="L541" s="21">
        <f t="shared" si="226"/>
        <v>0</v>
      </c>
      <c r="M541" s="21">
        <f t="shared" si="226"/>
        <v>0</v>
      </c>
      <c r="N541" s="21">
        <f t="shared" si="226"/>
        <v>0</v>
      </c>
      <c r="O541" s="21">
        <f t="shared" si="226"/>
        <v>0</v>
      </c>
      <c r="P541" s="21">
        <f t="shared" si="226"/>
        <v>0</v>
      </c>
      <c r="Q541" s="21">
        <f t="shared" si="226"/>
        <v>0</v>
      </c>
      <c r="R541" s="21">
        <f t="shared" si="226"/>
        <v>0</v>
      </c>
      <c r="S541" s="21">
        <f t="shared" si="226"/>
        <v>0</v>
      </c>
      <c r="T541" s="21">
        <f t="shared" si="226"/>
        <v>0</v>
      </c>
      <c r="U541" s="21">
        <f t="shared" si="226"/>
        <v>0</v>
      </c>
      <c r="V541" s="21">
        <f t="shared" si="226"/>
        <v>0</v>
      </c>
      <c r="W541" s="21">
        <f t="shared" si="226"/>
        <v>0</v>
      </c>
      <c r="X541" s="21">
        <f t="shared" si="226"/>
        <v>0</v>
      </c>
      <c r="Y541" s="21">
        <f t="shared" si="226"/>
        <v>0</v>
      </c>
      <c r="Z541" s="21">
        <f t="shared" si="226"/>
        <v>0</v>
      </c>
      <c r="AA541" s="21">
        <f t="shared" si="226"/>
        <v>0</v>
      </c>
      <c r="AB541" s="21">
        <f t="shared" si="226"/>
        <v>0</v>
      </c>
      <c r="AC541" s="21">
        <f t="shared" si="226"/>
        <v>0</v>
      </c>
      <c r="AD541" s="21">
        <f t="shared" si="226"/>
        <v>0</v>
      </c>
      <c r="AE541" s="21">
        <f t="shared" si="22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7">+C546+C547+C548</f>
        <v>8.1676578021548966E-4</v>
      </c>
      <c r="D545" s="21">
        <f t="shared" si="227"/>
        <v>7.7906130385938107E-4</v>
      </c>
      <c r="E545" s="21">
        <f t="shared" si="227"/>
        <v>7.4204642092295437E-4</v>
      </c>
      <c r="F545" s="21">
        <f t="shared" si="227"/>
        <v>7.062075857872125E-4</v>
      </c>
      <c r="G545" s="21">
        <f t="shared" si="227"/>
        <v>6.7155230035250574E-4</v>
      </c>
      <c r="H545" s="21">
        <f t="shared" si="227"/>
        <v>6.378686894006636E-4</v>
      </c>
      <c r="I545" s="21">
        <f t="shared" si="227"/>
        <v>6.0810563909581572E-4</v>
      </c>
      <c r="J545" s="21">
        <f t="shared" si="227"/>
        <v>5.9171796697374019E-4</v>
      </c>
      <c r="K545" s="21">
        <f t="shared" si="227"/>
        <v>5.8933938291014394E-4</v>
      </c>
      <c r="L545" s="21">
        <f t="shared" si="227"/>
        <v>5.8473337608043409E-4</v>
      </c>
      <c r="M545" s="21">
        <f t="shared" si="227"/>
        <v>5.7862034140797791E-4</v>
      </c>
      <c r="N545" s="21">
        <f t="shared" si="227"/>
        <v>5.5899494934679556E-4</v>
      </c>
      <c r="O545" s="21">
        <f t="shared" si="227"/>
        <v>5.3482262173962702E-4</v>
      </c>
      <c r="P545" s="21">
        <f t="shared" si="227"/>
        <v>5.0622549007860976E-4</v>
      </c>
      <c r="Q545" s="21">
        <f t="shared" si="227"/>
        <v>4.7320460592576634E-4</v>
      </c>
      <c r="R545" s="21">
        <f t="shared" si="227"/>
        <v>4.3571569586142278E-4</v>
      </c>
      <c r="S545" s="21">
        <f t="shared" si="227"/>
        <v>3.9380488783856621E-4</v>
      </c>
      <c r="T545" s="21">
        <f t="shared" si="227"/>
        <v>3.4745725545951142E-4</v>
      </c>
      <c r="U545" s="21">
        <f t="shared" si="227"/>
        <v>2.6313881379662351E-4</v>
      </c>
      <c r="V545" s="21">
        <f t="shared" si="227"/>
        <v>1.8878414162002671E-4</v>
      </c>
      <c r="W545" s="21">
        <f t="shared" si="227"/>
        <v>1.2439323892972097E-4</v>
      </c>
      <c r="X545" s="21">
        <f t="shared" si="227"/>
        <v>1.0839629244143412E-4</v>
      </c>
      <c r="Y545" s="21">
        <f t="shared" si="227"/>
        <v>9.2399345953147335E-5</v>
      </c>
      <c r="Z545" s="21">
        <f t="shared" si="227"/>
        <v>7.640239946486046E-5</v>
      </c>
      <c r="AA545" s="21">
        <f t="shared" si="227"/>
        <v>6.4038788976734787E-5</v>
      </c>
      <c r="AB545" s="21">
        <f t="shared" si="227"/>
        <v>4.4527454988367412E-5</v>
      </c>
      <c r="AC545" s="21">
        <f t="shared" si="227"/>
        <v>2.8411560000000001E-5</v>
      </c>
      <c r="AD545" s="21">
        <f t="shared" si="227"/>
        <v>2.9376270000000003E-5</v>
      </c>
      <c r="AE545" s="21">
        <f t="shared" si="227"/>
        <v>3.0340979999999995E-5</v>
      </c>
    </row>
    <row r="546" spans="1:31" x14ac:dyDescent="0.2">
      <c r="A546" s="9" t="s">
        <v>534</v>
      </c>
      <c r="B546" s="4" t="s">
        <v>798</v>
      </c>
      <c r="C546" s="36">
        <f t="shared" ref="C546:AE548" si="228">+C288</f>
        <v>2.4080448858294E-6</v>
      </c>
      <c r="D546" s="36">
        <f t="shared" si="228"/>
        <v>2.5284527977540997E-6</v>
      </c>
      <c r="E546" s="36">
        <f t="shared" si="228"/>
        <v>2.268252972602013E-6</v>
      </c>
      <c r="F546" s="36">
        <f t="shared" si="228"/>
        <v>2.0198587934789965E-6</v>
      </c>
      <c r="G546" s="36">
        <f t="shared" si="228"/>
        <v>1.8950191584043711E-6</v>
      </c>
      <c r="H546" s="36">
        <f t="shared" si="228"/>
        <v>1.68185884920823E-6</v>
      </c>
      <c r="I546" s="36">
        <f t="shared" si="228"/>
        <v>1.3972843059078447E-6</v>
      </c>
      <c r="J546" s="36">
        <f t="shared" si="228"/>
        <v>1.4327185286215612E-6</v>
      </c>
      <c r="K546" s="36">
        <f t="shared" si="228"/>
        <v>1.3763494746918395E-6</v>
      </c>
      <c r="L546" s="36">
        <f t="shared" si="228"/>
        <v>9.3959093420175246E-7</v>
      </c>
      <c r="M546" s="36">
        <f t="shared" si="228"/>
        <v>8.4283783051894364E-7</v>
      </c>
      <c r="N546" s="36">
        <f t="shared" si="228"/>
        <v>7.7242131733105821E-7</v>
      </c>
      <c r="O546" s="36">
        <f t="shared" si="228"/>
        <v>6.0437493825162154E-7</v>
      </c>
      <c r="P546" s="36">
        <f t="shared" si="228"/>
        <v>4.6083018541776932E-7</v>
      </c>
      <c r="Q546" s="36">
        <f t="shared" si="228"/>
        <v>3.4283862085262732E-7</v>
      </c>
      <c r="R546" s="36">
        <f t="shared" si="228"/>
        <v>2.0612682488187419E-7</v>
      </c>
      <c r="S546" s="36">
        <f t="shared" si="228"/>
        <v>9.682275049269867E-8</v>
      </c>
      <c r="T546" s="36">
        <f t="shared" si="228"/>
        <v>0</v>
      </c>
      <c r="U546" s="36">
        <f t="shared" si="228"/>
        <v>0</v>
      </c>
      <c r="V546" s="36">
        <f t="shared" si="228"/>
        <v>0</v>
      </c>
      <c r="W546" s="36">
        <f t="shared" si="228"/>
        <v>0</v>
      </c>
      <c r="X546" s="36">
        <f t="shared" si="228"/>
        <v>0</v>
      </c>
      <c r="Y546" s="36">
        <f t="shared" si="228"/>
        <v>0</v>
      </c>
      <c r="Z546" s="36">
        <f t="shared" si="228"/>
        <v>0</v>
      </c>
      <c r="AA546" s="36">
        <f t="shared" si="228"/>
        <v>0</v>
      </c>
      <c r="AB546" s="36">
        <f t="shared" si="228"/>
        <v>0</v>
      </c>
      <c r="AC546" s="36">
        <f t="shared" si="228"/>
        <v>0</v>
      </c>
      <c r="AD546" s="36">
        <f t="shared" si="228"/>
        <v>0</v>
      </c>
      <c r="AE546" s="36">
        <f t="shared" si="228"/>
        <v>0</v>
      </c>
    </row>
    <row r="547" spans="1:31" x14ac:dyDescent="0.2">
      <c r="A547" s="9" t="s">
        <v>535</v>
      </c>
      <c r="B547" s="4" t="s">
        <v>799</v>
      </c>
      <c r="C547" s="36">
        <f t="shared" si="228"/>
        <v>8.1435773532966026E-4</v>
      </c>
      <c r="D547" s="36">
        <f t="shared" si="228"/>
        <v>7.7653285106162701E-4</v>
      </c>
      <c r="E547" s="36">
        <f t="shared" si="228"/>
        <v>7.3977816795035237E-4</v>
      </c>
      <c r="F547" s="36">
        <f t="shared" si="228"/>
        <v>7.0418772699373355E-4</v>
      </c>
      <c r="G547" s="36">
        <f t="shared" si="228"/>
        <v>6.6965728119410136E-4</v>
      </c>
      <c r="H547" s="36">
        <f t="shared" si="228"/>
        <v>6.3618683055145537E-4</v>
      </c>
      <c r="I547" s="36">
        <f t="shared" si="228"/>
        <v>6.0670835478990792E-4</v>
      </c>
      <c r="J547" s="36">
        <f t="shared" si="228"/>
        <v>5.9028524844511861E-4</v>
      </c>
      <c r="K547" s="36">
        <f t="shared" si="228"/>
        <v>5.8796303343545216E-4</v>
      </c>
      <c r="L547" s="36">
        <f t="shared" si="228"/>
        <v>5.837937851462323E-4</v>
      </c>
      <c r="M547" s="36">
        <f t="shared" si="228"/>
        <v>5.7777750357745894E-4</v>
      </c>
      <c r="N547" s="36">
        <f t="shared" si="228"/>
        <v>5.5822252802946448E-4</v>
      </c>
      <c r="O547" s="36">
        <f t="shared" si="228"/>
        <v>5.3421824680137538E-4</v>
      </c>
      <c r="P547" s="36">
        <f t="shared" si="228"/>
        <v>5.0576465989319197E-4</v>
      </c>
      <c r="Q547" s="36">
        <f t="shared" si="228"/>
        <v>4.7286176730491371E-4</v>
      </c>
      <c r="R547" s="36">
        <f t="shared" si="228"/>
        <v>4.3550956903654092E-4</v>
      </c>
      <c r="S547" s="36">
        <f t="shared" si="228"/>
        <v>3.9370806508807354E-4</v>
      </c>
      <c r="T547" s="36">
        <f t="shared" si="228"/>
        <v>3.4745725545951142E-4</v>
      </c>
      <c r="U547" s="36">
        <f t="shared" si="228"/>
        <v>2.6313881379662351E-4</v>
      </c>
      <c r="V547" s="36">
        <f t="shared" si="228"/>
        <v>1.8878414162002671E-4</v>
      </c>
      <c r="W547" s="36">
        <f t="shared" si="228"/>
        <v>1.2439323892972097E-4</v>
      </c>
      <c r="X547" s="36">
        <f t="shared" si="228"/>
        <v>1.0839629244143412E-4</v>
      </c>
      <c r="Y547" s="36">
        <f t="shared" si="228"/>
        <v>9.2399345953147335E-5</v>
      </c>
      <c r="Z547" s="36">
        <f t="shared" si="228"/>
        <v>7.640239946486046E-5</v>
      </c>
      <c r="AA547" s="36">
        <f t="shared" si="228"/>
        <v>6.4038788976734787E-5</v>
      </c>
      <c r="AB547" s="36">
        <f t="shared" si="228"/>
        <v>4.4527454988367412E-5</v>
      </c>
      <c r="AC547" s="36">
        <f t="shared" si="228"/>
        <v>2.8411560000000001E-5</v>
      </c>
      <c r="AD547" s="36">
        <f t="shared" si="228"/>
        <v>2.9376270000000003E-5</v>
      </c>
      <c r="AE547" s="36">
        <f t="shared" si="228"/>
        <v>3.0340979999999995E-5</v>
      </c>
    </row>
    <row r="548" spans="1:31" x14ac:dyDescent="0.2">
      <c r="A548" s="9" t="s">
        <v>536</v>
      </c>
      <c r="B548" s="4" t="s">
        <v>184</v>
      </c>
      <c r="C548" s="36">
        <f t="shared" si="228"/>
        <v>0</v>
      </c>
      <c r="D548" s="36">
        <f t="shared" si="228"/>
        <v>0</v>
      </c>
      <c r="E548" s="36">
        <f t="shared" si="228"/>
        <v>0</v>
      </c>
      <c r="F548" s="36">
        <f t="shared" si="228"/>
        <v>0</v>
      </c>
      <c r="G548" s="36">
        <f t="shared" si="228"/>
        <v>0</v>
      </c>
      <c r="H548" s="36">
        <f t="shared" si="228"/>
        <v>0</v>
      </c>
      <c r="I548" s="36">
        <f t="shared" si="228"/>
        <v>0</v>
      </c>
      <c r="J548" s="36">
        <f t="shared" si="228"/>
        <v>0</v>
      </c>
      <c r="K548" s="36">
        <f t="shared" si="228"/>
        <v>0</v>
      </c>
      <c r="L548" s="36">
        <f t="shared" si="228"/>
        <v>0</v>
      </c>
      <c r="M548" s="36">
        <f t="shared" si="228"/>
        <v>0</v>
      </c>
      <c r="N548" s="36">
        <f t="shared" si="228"/>
        <v>0</v>
      </c>
      <c r="O548" s="36">
        <f t="shared" si="228"/>
        <v>0</v>
      </c>
      <c r="P548" s="36">
        <f t="shared" si="228"/>
        <v>0</v>
      </c>
      <c r="Q548" s="36">
        <f t="shared" si="228"/>
        <v>0</v>
      </c>
      <c r="R548" s="36">
        <f t="shared" si="228"/>
        <v>0</v>
      </c>
      <c r="S548" s="36">
        <f t="shared" si="228"/>
        <v>0</v>
      </c>
      <c r="T548" s="36">
        <f t="shared" si="228"/>
        <v>0</v>
      </c>
      <c r="U548" s="36">
        <f t="shared" si="228"/>
        <v>0</v>
      </c>
      <c r="V548" s="36">
        <f t="shared" si="228"/>
        <v>0</v>
      </c>
      <c r="W548" s="36">
        <f t="shared" si="228"/>
        <v>0</v>
      </c>
      <c r="X548" s="36">
        <f t="shared" si="228"/>
        <v>0</v>
      </c>
      <c r="Y548" s="36">
        <f t="shared" si="228"/>
        <v>0</v>
      </c>
      <c r="Z548" s="36">
        <f t="shared" si="228"/>
        <v>0</v>
      </c>
      <c r="AA548" s="36">
        <f t="shared" si="228"/>
        <v>0</v>
      </c>
      <c r="AB548" s="36">
        <f t="shared" si="228"/>
        <v>0</v>
      </c>
      <c r="AC548" s="36">
        <f t="shared" si="228"/>
        <v>0</v>
      </c>
      <c r="AD548" s="36">
        <f t="shared" si="228"/>
        <v>0</v>
      </c>
      <c r="AE548" s="36">
        <f t="shared" si="228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29">+C550+C551</f>
        <v>0</v>
      </c>
      <c r="D549" s="21">
        <f t="shared" si="229"/>
        <v>0</v>
      </c>
      <c r="E549" s="21">
        <f t="shared" si="229"/>
        <v>0</v>
      </c>
      <c r="F549" s="21">
        <f t="shared" si="229"/>
        <v>0</v>
      </c>
      <c r="G549" s="21">
        <f t="shared" si="229"/>
        <v>0</v>
      </c>
      <c r="H549" s="21">
        <f t="shared" si="229"/>
        <v>0</v>
      </c>
      <c r="I549" s="21">
        <f t="shared" si="229"/>
        <v>0</v>
      </c>
      <c r="J549" s="21">
        <f t="shared" si="229"/>
        <v>0</v>
      </c>
      <c r="K549" s="21">
        <f t="shared" si="229"/>
        <v>0</v>
      </c>
      <c r="L549" s="21">
        <f t="shared" si="229"/>
        <v>0</v>
      </c>
      <c r="M549" s="21">
        <f t="shared" si="229"/>
        <v>0</v>
      </c>
      <c r="N549" s="21">
        <f t="shared" si="229"/>
        <v>0</v>
      </c>
      <c r="O549" s="21">
        <f t="shared" si="229"/>
        <v>0</v>
      </c>
      <c r="P549" s="21">
        <f t="shared" si="229"/>
        <v>0</v>
      </c>
      <c r="Q549" s="21">
        <f t="shared" si="229"/>
        <v>0</v>
      </c>
      <c r="R549" s="21">
        <f t="shared" si="229"/>
        <v>0</v>
      </c>
      <c r="S549" s="21">
        <f t="shared" si="229"/>
        <v>0</v>
      </c>
      <c r="T549" s="21">
        <f t="shared" si="229"/>
        <v>0</v>
      </c>
      <c r="U549" s="21">
        <f t="shared" si="229"/>
        <v>0</v>
      </c>
      <c r="V549" s="21">
        <f t="shared" si="229"/>
        <v>0</v>
      </c>
      <c r="W549" s="21">
        <f t="shared" si="229"/>
        <v>0</v>
      </c>
      <c r="X549" s="21">
        <f t="shared" si="229"/>
        <v>0</v>
      </c>
      <c r="Y549" s="21">
        <f t="shared" si="229"/>
        <v>0</v>
      </c>
      <c r="Z549" s="21">
        <f t="shared" si="229"/>
        <v>0</v>
      </c>
      <c r="AA549" s="21">
        <f t="shared" si="229"/>
        <v>0</v>
      </c>
      <c r="AB549" s="21">
        <f t="shared" si="229"/>
        <v>0</v>
      </c>
      <c r="AC549" s="21">
        <f t="shared" si="229"/>
        <v>0</v>
      </c>
      <c r="AD549" s="21">
        <f t="shared" si="229"/>
        <v>0</v>
      </c>
      <c r="AE549" s="21">
        <f t="shared" si="229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0">+C296</f>
        <v>0</v>
      </c>
      <c r="D554" s="35">
        <f t="shared" si="230"/>
        <v>0</v>
      </c>
      <c r="E554" s="35">
        <f t="shared" si="230"/>
        <v>0</v>
      </c>
      <c r="F554" s="35">
        <f t="shared" si="230"/>
        <v>0</v>
      </c>
      <c r="G554" s="35">
        <f t="shared" si="230"/>
        <v>0</v>
      </c>
      <c r="H554" s="35">
        <f t="shared" si="230"/>
        <v>0</v>
      </c>
      <c r="I554" s="35">
        <f t="shared" si="230"/>
        <v>0</v>
      </c>
      <c r="J554" s="35">
        <f t="shared" si="230"/>
        <v>0</v>
      </c>
      <c r="K554" s="35">
        <f t="shared" si="230"/>
        <v>0</v>
      </c>
      <c r="L554" s="35">
        <f t="shared" si="230"/>
        <v>0</v>
      </c>
      <c r="M554" s="35">
        <f t="shared" si="230"/>
        <v>0</v>
      </c>
      <c r="N554" s="35">
        <f t="shared" si="230"/>
        <v>0</v>
      </c>
      <c r="O554" s="35">
        <f t="shared" si="230"/>
        <v>0</v>
      </c>
      <c r="P554" s="35">
        <f t="shared" si="230"/>
        <v>0</v>
      </c>
      <c r="Q554" s="35">
        <f t="shared" si="230"/>
        <v>0</v>
      </c>
      <c r="R554" s="35">
        <f t="shared" si="230"/>
        <v>0</v>
      </c>
      <c r="S554" s="35">
        <f t="shared" si="230"/>
        <v>0</v>
      </c>
      <c r="T554" s="35">
        <f t="shared" si="230"/>
        <v>0</v>
      </c>
      <c r="U554" s="35">
        <f t="shared" si="230"/>
        <v>0</v>
      </c>
      <c r="V554" s="35">
        <f t="shared" si="230"/>
        <v>0</v>
      </c>
      <c r="W554" s="35">
        <f t="shared" si="230"/>
        <v>0</v>
      </c>
      <c r="X554" s="35">
        <f t="shared" si="230"/>
        <v>0</v>
      </c>
      <c r="Y554" s="35">
        <f t="shared" si="230"/>
        <v>0</v>
      </c>
      <c r="Z554" s="35">
        <f t="shared" si="230"/>
        <v>0</v>
      </c>
      <c r="AA554" s="35">
        <f t="shared" si="230"/>
        <v>0</v>
      </c>
      <c r="AB554" s="35">
        <f t="shared" si="230"/>
        <v>0</v>
      </c>
      <c r="AC554" s="35">
        <f t="shared" si="230"/>
        <v>0</v>
      </c>
      <c r="AD554" s="35">
        <f t="shared" si="230"/>
        <v>0</v>
      </c>
      <c r="AE554" s="35">
        <f t="shared" si="230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1">+C556+C559+C562+C565+C568++C571+C574+C575</f>
        <v>0</v>
      </c>
      <c r="D555" s="28">
        <f t="shared" si="231"/>
        <v>0</v>
      </c>
      <c r="E555" s="28">
        <f t="shared" si="231"/>
        <v>0</v>
      </c>
      <c r="F555" s="28">
        <f t="shared" si="231"/>
        <v>0</v>
      </c>
      <c r="G555" s="28">
        <f t="shared" si="231"/>
        <v>0</v>
      </c>
      <c r="H555" s="28">
        <f t="shared" si="231"/>
        <v>0</v>
      </c>
      <c r="I555" s="28">
        <f t="shared" si="231"/>
        <v>0</v>
      </c>
      <c r="J555" s="28">
        <f t="shared" si="231"/>
        <v>0</v>
      </c>
      <c r="K555" s="28">
        <f t="shared" si="231"/>
        <v>0</v>
      </c>
      <c r="L555" s="28">
        <f t="shared" si="231"/>
        <v>0</v>
      </c>
      <c r="M555" s="28">
        <f t="shared" si="231"/>
        <v>0</v>
      </c>
      <c r="N555" s="28">
        <f t="shared" si="231"/>
        <v>0</v>
      </c>
      <c r="O555" s="28">
        <f t="shared" si="231"/>
        <v>0</v>
      </c>
      <c r="P555" s="28">
        <f t="shared" si="231"/>
        <v>0</v>
      </c>
      <c r="Q555" s="28">
        <f t="shared" si="231"/>
        <v>0</v>
      </c>
      <c r="R555" s="28">
        <f t="shared" si="231"/>
        <v>0</v>
      </c>
      <c r="S555" s="28">
        <f t="shared" si="231"/>
        <v>0</v>
      </c>
      <c r="T555" s="28">
        <f t="shared" si="231"/>
        <v>0</v>
      </c>
      <c r="U555" s="28">
        <f t="shared" si="231"/>
        <v>0</v>
      </c>
      <c r="V555" s="28">
        <f t="shared" si="231"/>
        <v>0</v>
      </c>
      <c r="W555" s="28">
        <f t="shared" si="231"/>
        <v>0</v>
      </c>
      <c r="X555" s="28">
        <f t="shared" si="231"/>
        <v>0</v>
      </c>
      <c r="Y555" s="28">
        <f t="shared" si="231"/>
        <v>0</v>
      </c>
      <c r="Z555" s="28">
        <f t="shared" si="231"/>
        <v>0</v>
      </c>
      <c r="AA555" s="28">
        <f t="shared" si="231"/>
        <v>0</v>
      </c>
      <c r="AB555" s="28">
        <f t="shared" si="231"/>
        <v>0</v>
      </c>
      <c r="AC555" s="28">
        <f t="shared" si="231"/>
        <v>0</v>
      </c>
      <c r="AD555" s="28">
        <f t="shared" si="231"/>
        <v>0</v>
      </c>
      <c r="AE555" s="28">
        <f t="shared" si="231"/>
        <v>3.1648000000000002E-6</v>
      </c>
    </row>
    <row r="556" spans="1:31" x14ac:dyDescent="0.2">
      <c r="A556" s="9" t="s">
        <v>549</v>
      </c>
      <c r="B556" s="4" t="s">
        <v>550</v>
      </c>
      <c r="C556" s="21">
        <f t="shared" ref="C556:AE556" si="232">+C557+C558</f>
        <v>0</v>
      </c>
      <c r="D556" s="21">
        <f t="shared" si="232"/>
        <v>0</v>
      </c>
      <c r="E556" s="21">
        <f t="shared" si="232"/>
        <v>0</v>
      </c>
      <c r="F556" s="21">
        <f t="shared" si="232"/>
        <v>0</v>
      </c>
      <c r="G556" s="21">
        <f t="shared" si="232"/>
        <v>0</v>
      </c>
      <c r="H556" s="21">
        <f t="shared" si="232"/>
        <v>0</v>
      </c>
      <c r="I556" s="21">
        <f t="shared" si="232"/>
        <v>0</v>
      </c>
      <c r="J556" s="21">
        <f t="shared" si="232"/>
        <v>0</v>
      </c>
      <c r="K556" s="21">
        <f t="shared" si="232"/>
        <v>0</v>
      </c>
      <c r="L556" s="21">
        <f t="shared" si="232"/>
        <v>0</v>
      </c>
      <c r="M556" s="21">
        <f t="shared" si="232"/>
        <v>0</v>
      </c>
      <c r="N556" s="21">
        <f t="shared" si="232"/>
        <v>0</v>
      </c>
      <c r="O556" s="21">
        <f t="shared" si="232"/>
        <v>0</v>
      </c>
      <c r="P556" s="21">
        <f t="shared" si="232"/>
        <v>0</v>
      </c>
      <c r="Q556" s="21">
        <f t="shared" si="232"/>
        <v>0</v>
      </c>
      <c r="R556" s="21">
        <f t="shared" si="232"/>
        <v>0</v>
      </c>
      <c r="S556" s="21">
        <f t="shared" si="232"/>
        <v>0</v>
      </c>
      <c r="T556" s="21">
        <f t="shared" si="232"/>
        <v>0</v>
      </c>
      <c r="U556" s="21">
        <f t="shared" si="232"/>
        <v>0</v>
      </c>
      <c r="V556" s="21">
        <f t="shared" si="232"/>
        <v>0</v>
      </c>
      <c r="W556" s="21">
        <f t="shared" si="232"/>
        <v>0</v>
      </c>
      <c r="X556" s="21">
        <f t="shared" si="232"/>
        <v>0</v>
      </c>
      <c r="Y556" s="21">
        <f t="shared" si="232"/>
        <v>0</v>
      </c>
      <c r="Z556" s="21">
        <f t="shared" si="232"/>
        <v>0</v>
      </c>
      <c r="AA556" s="21">
        <f t="shared" si="232"/>
        <v>0</v>
      </c>
      <c r="AB556" s="21">
        <f t="shared" si="232"/>
        <v>0</v>
      </c>
      <c r="AC556" s="21">
        <f t="shared" si="232"/>
        <v>0</v>
      </c>
      <c r="AD556" s="21">
        <f t="shared" si="232"/>
        <v>0</v>
      </c>
      <c r="AE556" s="21">
        <f t="shared" si="232"/>
        <v>0</v>
      </c>
    </row>
    <row r="557" spans="1:31" x14ac:dyDescent="0.2">
      <c r="A557" s="9" t="s">
        <v>551</v>
      </c>
      <c r="B557" s="4" t="s">
        <v>552</v>
      </c>
      <c r="C557" s="35">
        <f t="shared" ref="C557:AE557" si="233">+C299</f>
        <v>0</v>
      </c>
      <c r="D557" s="35">
        <f t="shared" si="233"/>
        <v>0</v>
      </c>
      <c r="E557" s="35">
        <f t="shared" si="233"/>
        <v>0</v>
      </c>
      <c r="F557" s="35">
        <f t="shared" si="233"/>
        <v>0</v>
      </c>
      <c r="G557" s="35">
        <f t="shared" si="233"/>
        <v>0</v>
      </c>
      <c r="H557" s="35">
        <f t="shared" si="233"/>
        <v>0</v>
      </c>
      <c r="I557" s="35">
        <f t="shared" si="233"/>
        <v>0</v>
      </c>
      <c r="J557" s="35">
        <f t="shared" si="233"/>
        <v>0</v>
      </c>
      <c r="K557" s="35">
        <f t="shared" si="233"/>
        <v>0</v>
      </c>
      <c r="L557" s="35">
        <f t="shared" si="233"/>
        <v>0</v>
      </c>
      <c r="M557" s="35">
        <f t="shared" si="233"/>
        <v>0</v>
      </c>
      <c r="N557" s="35">
        <f t="shared" si="233"/>
        <v>0</v>
      </c>
      <c r="O557" s="35">
        <f t="shared" si="233"/>
        <v>0</v>
      </c>
      <c r="P557" s="35">
        <f t="shared" si="233"/>
        <v>0</v>
      </c>
      <c r="Q557" s="35">
        <f t="shared" si="233"/>
        <v>0</v>
      </c>
      <c r="R557" s="35">
        <f t="shared" si="233"/>
        <v>0</v>
      </c>
      <c r="S557" s="35">
        <f t="shared" si="233"/>
        <v>0</v>
      </c>
      <c r="T557" s="35">
        <f t="shared" si="233"/>
        <v>0</v>
      </c>
      <c r="U557" s="35">
        <f t="shared" si="233"/>
        <v>0</v>
      </c>
      <c r="V557" s="35">
        <f t="shared" si="233"/>
        <v>0</v>
      </c>
      <c r="W557" s="35">
        <f t="shared" si="233"/>
        <v>0</v>
      </c>
      <c r="X557" s="35">
        <f t="shared" si="233"/>
        <v>0</v>
      </c>
      <c r="Y557" s="35">
        <f t="shared" si="233"/>
        <v>0</v>
      </c>
      <c r="Z557" s="35">
        <f t="shared" si="233"/>
        <v>0</v>
      </c>
      <c r="AA557" s="35">
        <f t="shared" si="233"/>
        <v>0</v>
      </c>
      <c r="AB557" s="35">
        <f t="shared" si="233"/>
        <v>0</v>
      </c>
      <c r="AC557" s="35">
        <f t="shared" si="233"/>
        <v>0</v>
      </c>
      <c r="AD557" s="35">
        <f t="shared" si="233"/>
        <v>0</v>
      </c>
      <c r="AE557" s="35">
        <f t="shared" si="233"/>
        <v>0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4">+C560+C561</f>
        <v>0</v>
      </c>
      <c r="D559" s="21">
        <f t="shared" si="234"/>
        <v>0</v>
      </c>
      <c r="E559" s="21">
        <f t="shared" si="234"/>
        <v>0</v>
      </c>
      <c r="F559" s="21">
        <f t="shared" si="234"/>
        <v>0</v>
      </c>
      <c r="G559" s="21">
        <f t="shared" si="234"/>
        <v>0</v>
      </c>
      <c r="H559" s="21">
        <f t="shared" si="234"/>
        <v>0</v>
      </c>
      <c r="I559" s="21">
        <f t="shared" si="234"/>
        <v>0</v>
      </c>
      <c r="J559" s="21">
        <f t="shared" si="234"/>
        <v>0</v>
      </c>
      <c r="K559" s="21">
        <f t="shared" si="234"/>
        <v>0</v>
      </c>
      <c r="L559" s="21">
        <f t="shared" si="234"/>
        <v>0</v>
      </c>
      <c r="M559" s="21">
        <f t="shared" si="234"/>
        <v>0</v>
      </c>
      <c r="N559" s="21">
        <f t="shared" si="234"/>
        <v>0</v>
      </c>
      <c r="O559" s="21">
        <f t="shared" si="234"/>
        <v>0</v>
      </c>
      <c r="P559" s="21">
        <f t="shared" si="234"/>
        <v>0</v>
      </c>
      <c r="Q559" s="21">
        <f t="shared" si="234"/>
        <v>0</v>
      </c>
      <c r="R559" s="21">
        <f t="shared" si="234"/>
        <v>0</v>
      </c>
      <c r="S559" s="21">
        <f t="shared" si="234"/>
        <v>0</v>
      </c>
      <c r="T559" s="21">
        <f t="shared" si="234"/>
        <v>0</v>
      </c>
      <c r="U559" s="21">
        <f t="shared" si="234"/>
        <v>0</v>
      </c>
      <c r="V559" s="21">
        <f t="shared" si="234"/>
        <v>0</v>
      </c>
      <c r="W559" s="21">
        <f t="shared" si="234"/>
        <v>0</v>
      </c>
      <c r="X559" s="21">
        <f t="shared" si="234"/>
        <v>0</v>
      </c>
      <c r="Y559" s="21">
        <f t="shared" si="234"/>
        <v>0</v>
      </c>
      <c r="Z559" s="21">
        <f t="shared" si="234"/>
        <v>0</v>
      </c>
      <c r="AA559" s="21">
        <f t="shared" si="234"/>
        <v>0</v>
      </c>
      <c r="AB559" s="21">
        <f t="shared" si="234"/>
        <v>0</v>
      </c>
      <c r="AC559" s="21">
        <f t="shared" si="234"/>
        <v>0</v>
      </c>
      <c r="AD559" s="21">
        <f t="shared" si="234"/>
        <v>0</v>
      </c>
      <c r="AE559" s="21">
        <f t="shared" si="234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235">+C384</f>
        <v>0</v>
      </c>
      <c r="D560" s="35">
        <f t="shared" si="235"/>
        <v>0</v>
      </c>
      <c r="E560" s="35">
        <f t="shared" si="235"/>
        <v>0</v>
      </c>
      <c r="F560" s="35">
        <f t="shared" si="235"/>
        <v>0</v>
      </c>
      <c r="G560" s="35">
        <f t="shared" si="235"/>
        <v>0</v>
      </c>
      <c r="H560" s="35">
        <f t="shared" si="235"/>
        <v>0</v>
      </c>
      <c r="I560" s="35">
        <f t="shared" si="235"/>
        <v>0</v>
      </c>
      <c r="J560" s="35">
        <f t="shared" si="235"/>
        <v>0</v>
      </c>
      <c r="K560" s="35">
        <f t="shared" si="235"/>
        <v>0</v>
      </c>
      <c r="L560" s="35">
        <f t="shared" si="235"/>
        <v>0</v>
      </c>
      <c r="M560" s="35">
        <f t="shared" si="235"/>
        <v>0</v>
      </c>
      <c r="N560" s="35">
        <f t="shared" si="235"/>
        <v>0</v>
      </c>
      <c r="O560" s="35">
        <f t="shared" si="235"/>
        <v>0</v>
      </c>
      <c r="P560" s="35">
        <f t="shared" si="235"/>
        <v>0</v>
      </c>
      <c r="Q560" s="35">
        <f t="shared" si="235"/>
        <v>0</v>
      </c>
      <c r="R560" s="35">
        <f t="shared" si="235"/>
        <v>0</v>
      </c>
      <c r="S560" s="35">
        <f t="shared" si="235"/>
        <v>0</v>
      </c>
      <c r="T560" s="35">
        <f t="shared" si="235"/>
        <v>0</v>
      </c>
      <c r="U560" s="35">
        <f t="shared" si="235"/>
        <v>0</v>
      </c>
      <c r="V560" s="35">
        <f t="shared" si="235"/>
        <v>0</v>
      </c>
      <c r="W560" s="35">
        <f t="shared" si="235"/>
        <v>0</v>
      </c>
      <c r="X560" s="35">
        <f t="shared" si="235"/>
        <v>0</v>
      </c>
      <c r="Y560" s="35">
        <f t="shared" si="235"/>
        <v>0</v>
      </c>
      <c r="Z560" s="35">
        <f t="shared" si="235"/>
        <v>0</v>
      </c>
      <c r="AA560" s="35">
        <f t="shared" si="235"/>
        <v>0</v>
      </c>
      <c r="AB560" s="35">
        <f t="shared" si="235"/>
        <v>0</v>
      </c>
      <c r="AC560" s="35">
        <f t="shared" si="235"/>
        <v>0</v>
      </c>
      <c r="AD560" s="35">
        <f t="shared" si="235"/>
        <v>0</v>
      </c>
      <c r="AE560" s="35">
        <f t="shared" si="235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6">+C563+C564</f>
        <v>0</v>
      </c>
      <c r="D562" s="21">
        <f t="shared" si="236"/>
        <v>0</v>
      </c>
      <c r="E562" s="21">
        <f t="shared" si="236"/>
        <v>0</v>
      </c>
      <c r="F562" s="21">
        <f t="shared" si="236"/>
        <v>0</v>
      </c>
      <c r="G562" s="21">
        <f t="shared" si="236"/>
        <v>0</v>
      </c>
      <c r="H562" s="21">
        <f t="shared" si="236"/>
        <v>0</v>
      </c>
      <c r="I562" s="21">
        <f t="shared" si="236"/>
        <v>0</v>
      </c>
      <c r="J562" s="21">
        <f t="shared" si="236"/>
        <v>0</v>
      </c>
      <c r="K562" s="21">
        <f t="shared" si="236"/>
        <v>0</v>
      </c>
      <c r="L562" s="21">
        <f t="shared" si="236"/>
        <v>0</v>
      </c>
      <c r="M562" s="21">
        <f t="shared" si="236"/>
        <v>0</v>
      </c>
      <c r="N562" s="21">
        <f t="shared" si="236"/>
        <v>0</v>
      </c>
      <c r="O562" s="21">
        <f t="shared" si="236"/>
        <v>0</v>
      </c>
      <c r="P562" s="21">
        <f t="shared" si="236"/>
        <v>0</v>
      </c>
      <c r="Q562" s="21">
        <f t="shared" si="236"/>
        <v>0</v>
      </c>
      <c r="R562" s="21">
        <f t="shared" si="236"/>
        <v>0</v>
      </c>
      <c r="S562" s="21">
        <f t="shared" si="236"/>
        <v>0</v>
      </c>
      <c r="T562" s="21">
        <f t="shared" si="236"/>
        <v>0</v>
      </c>
      <c r="U562" s="21">
        <f t="shared" si="236"/>
        <v>0</v>
      </c>
      <c r="V562" s="21">
        <f t="shared" si="236"/>
        <v>0</v>
      </c>
      <c r="W562" s="21">
        <f t="shared" si="236"/>
        <v>0</v>
      </c>
      <c r="X562" s="21">
        <f t="shared" si="236"/>
        <v>0</v>
      </c>
      <c r="Y562" s="21">
        <f t="shared" si="236"/>
        <v>0</v>
      </c>
      <c r="Z562" s="21">
        <f t="shared" si="236"/>
        <v>0</v>
      </c>
      <c r="AA562" s="21">
        <f t="shared" si="236"/>
        <v>0</v>
      </c>
      <c r="AB562" s="21">
        <f t="shared" si="236"/>
        <v>0</v>
      </c>
      <c r="AC562" s="21">
        <f t="shared" si="236"/>
        <v>0</v>
      </c>
      <c r="AD562" s="21">
        <f t="shared" si="236"/>
        <v>0</v>
      </c>
      <c r="AE562" s="21">
        <f t="shared" si="236"/>
        <v>3.1648000000000002E-6</v>
      </c>
    </row>
    <row r="563" spans="1:31" x14ac:dyDescent="0.2">
      <c r="A563" s="9" t="s">
        <v>679</v>
      </c>
      <c r="B563" s="4" t="s">
        <v>680</v>
      </c>
      <c r="C563" s="35">
        <f t="shared" ref="C563:AE563" si="237">+C392</f>
        <v>0</v>
      </c>
      <c r="D563" s="35">
        <f t="shared" si="237"/>
        <v>0</v>
      </c>
      <c r="E563" s="35">
        <f t="shared" si="237"/>
        <v>0</v>
      </c>
      <c r="F563" s="35">
        <f t="shared" si="237"/>
        <v>0</v>
      </c>
      <c r="G563" s="35">
        <f t="shared" si="237"/>
        <v>0</v>
      </c>
      <c r="H563" s="35">
        <f t="shared" si="237"/>
        <v>0</v>
      </c>
      <c r="I563" s="35">
        <f t="shared" si="237"/>
        <v>0</v>
      </c>
      <c r="J563" s="35">
        <f t="shared" si="237"/>
        <v>0</v>
      </c>
      <c r="K563" s="35">
        <f t="shared" si="237"/>
        <v>0</v>
      </c>
      <c r="L563" s="35">
        <f t="shared" si="237"/>
        <v>0</v>
      </c>
      <c r="M563" s="35">
        <f t="shared" si="237"/>
        <v>0</v>
      </c>
      <c r="N563" s="35">
        <f t="shared" si="237"/>
        <v>0</v>
      </c>
      <c r="O563" s="35">
        <f t="shared" si="237"/>
        <v>0</v>
      </c>
      <c r="P563" s="35">
        <f t="shared" si="237"/>
        <v>0</v>
      </c>
      <c r="Q563" s="35">
        <f t="shared" si="237"/>
        <v>0</v>
      </c>
      <c r="R563" s="35">
        <f t="shared" si="237"/>
        <v>0</v>
      </c>
      <c r="S563" s="35">
        <f t="shared" si="237"/>
        <v>0</v>
      </c>
      <c r="T563" s="35">
        <f t="shared" si="237"/>
        <v>0</v>
      </c>
      <c r="U563" s="35">
        <f t="shared" si="237"/>
        <v>0</v>
      </c>
      <c r="V563" s="35">
        <f t="shared" si="237"/>
        <v>0</v>
      </c>
      <c r="W563" s="35">
        <f t="shared" si="237"/>
        <v>0</v>
      </c>
      <c r="X563" s="35">
        <f t="shared" si="237"/>
        <v>0</v>
      </c>
      <c r="Y563" s="35">
        <f t="shared" si="237"/>
        <v>0</v>
      </c>
      <c r="Z563" s="35">
        <f t="shared" si="237"/>
        <v>0</v>
      </c>
      <c r="AA563" s="35">
        <f t="shared" si="237"/>
        <v>0</v>
      </c>
      <c r="AB563" s="35">
        <f t="shared" si="237"/>
        <v>0</v>
      </c>
      <c r="AC563" s="35">
        <f t="shared" si="237"/>
        <v>0</v>
      </c>
      <c r="AD563" s="35">
        <f t="shared" si="237"/>
        <v>0</v>
      </c>
      <c r="AE563" s="35">
        <f t="shared" si="237"/>
        <v>3.1648000000000002E-6</v>
      </c>
    </row>
    <row r="564" spans="1:31" x14ac:dyDescent="0.2">
      <c r="A564" s="9" t="s">
        <v>681</v>
      </c>
      <c r="B564" s="4" t="s">
        <v>682</v>
      </c>
      <c r="C564" s="35">
        <f t="shared" ref="C564:AE564" si="238">+C393</f>
        <v>0</v>
      </c>
      <c r="D564" s="35">
        <f t="shared" si="238"/>
        <v>0</v>
      </c>
      <c r="E564" s="35">
        <f t="shared" si="238"/>
        <v>0</v>
      </c>
      <c r="F564" s="35">
        <f t="shared" si="238"/>
        <v>0</v>
      </c>
      <c r="G564" s="35">
        <f t="shared" si="238"/>
        <v>0</v>
      </c>
      <c r="H564" s="35">
        <f t="shared" si="238"/>
        <v>0</v>
      </c>
      <c r="I564" s="35">
        <f t="shared" si="238"/>
        <v>0</v>
      </c>
      <c r="J564" s="35">
        <f t="shared" si="238"/>
        <v>0</v>
      </c>
      <c r="K564" s="35">
        <f t="shared" si="238"/>
        <v>0</v>
      </c>
      <c r="L564" s="35">
        <f t="shared" si="238"/>
        <v>0</v>
      </c>
      <c r="M564" s="35">
        <f t="shared" si="238"/>
        <v>0</v>
      </c>
      <c r="N564" s="35">
        <f t="shared" si="238"/>
        <v>0</v>
      </c>
      <c r="O564" s="35">
        <f t="shared" si="238"/>
        <v>0</v>
      </c>
      <c r="P564" s="35">
        <f t="shared" si="238"/>
        <v>0</v>
      </c>
      <c r="Q564" s="35">
        <f t="shared" si="238"/>
        <v>0</v>
      </c>
      <c r="R564" s="35">
        <f t="shared" si="238"/>
        <v>0</v>
      </c>
      <c r="S564" s="35">
        <f t="shared" si="238"/>
        <v>0</v>
      </c>
      <c r="T564" s="35">
        <f t="shared" si="238"/>
        <v>0</v>
      </c>
      <c r="U564" s="35">
        <f t="shared" si="238"/>
        <v>0</v>
      </c>
      <c r="V564" s="35">
        <f t="shared" si="238"/>
        <v>0</v>
      </c>
      <c r="W564" s="35">
        <f t="shared" si="238"/>
        <v>0</v>
      </c>
      <c r="X564" s="35">
        <f t="shared" si="238"/>
        <v>0</v>
      </c>
      <c r="Y564" s="35">
        <f t="shared" si="238"/>
        <v>0</v>
      </c>
      <c r="Z564" s="35">
        <f t="shared" si="238"/>
        <v>0</v>
      </c>
      <c r="AA564" s="35">
        <f t="shared" si="238"/>
        <v>0</v>
      </c>
      <c r="AB564" s="35">
        <f t="shared" si="238"/>
        <v>0</v>
      </c>
      <c r="AC564" s="35">
        <f t="shared" si="238"/>
        <v>0</v>
      </c>
      <c r="AD564" s="35">
        <f t="shared" si="238"/>
        <v>0</v>
      </c>
      <c r="AE564" s="35">
        <f t="shared" si="238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39">+C566+C567</f>
        <v>0</v>
      </c>
      <c r="D565" s="21">
        <f t="shared" si="239"/>
        <v>0</v>
      </c>
      <c r="E565" s="21">
        <f t="shared" si="239"/>
        <v>0</v>
      </c>
      <c r="F565" s="21">
        <f t="shared" si="239"/>
        <v>0</v>
      </c>
      <c r="G565" s="21">
        <f t="shared" si="239"/>
        <v>0</v>
      </c>
      <c r="H565" s="21">
        <f t="shared" si="239"/>
        <v>0</v>
      </c>
      <c r="I565" s="21">
        <f t="shared" si="239"/>
        <v>0</v>
      </c>
      <c r="J565" s="21">
        <f t="shared" si="239"/>
        <v>0</v>
      </c>
      <c r="K565" s="21">
        <f t="shared" si="239"/>
        <v>0</v>
      </c>
      <c r="L565" s="21">
        <f t="shared" si="239"/>
        <v>0</v>
      </c>
      <c r="M565" s="21">
        <f t="shared" si="239"/>
        <v>0</v>
      </c>
      <c r="N565" s="21">
        <f t="shared" si="239"/>
        <v>0</v>
      </c>
      <c r="O565" s="21">
        <f t="shared" si="239"/>
        <v>0</v>
      </c>
      <c r="P565" s="21">
        <f t="shared" si="239"/>
        <v>0</v>
      </c>
      <c r="Q565" s="21">
        <f t="shared" si="239"/>
        <v>0</v>
      </c>
      <c r="R565" s="21">
        <f t="shared" si="239"/>
        <v>0</v>
      </c>
      <c r="S565" s="21">
        <f t="shared" si="239"/>
        <v>0</v>
      </c>
      <c r="T565" s="21">
        <f t="shared" si="239"/>
        <v>0</v>
      </c>
      <c r="U565" s="21">
        <f t="shared" si="239"/>
        <v>0</v>
      </c>
      <c r="V565" s="21">
        <f t="shared" si="239"/>
        <v>0</v>
      </c>
      <c r="W565" s="21">
        <f t="shared" si="239"/>
        <v>0</v>
      </c>
      <c r="X565" s="21">
        <f t="shared" si="239"/>
        <v>0</v>
      </c>
      <c r="Y565" s="21">
        <f t="shared" si="239"/>
        <v>0</v>
      </c>
      <c r="Z565" s="21">
        <f t="shared" si="239"/>
        <v>0</v>
      </c>
      <c r="AA565" s="21">
        <f t="shared" si="239"/>
        <v>0</v>
      </c>
      <c r="AB565" s="21">
        <f t="shared" si="239"/>
        <v>0</v>
      </c>
      <c r="AC565" s="21">
        <f t="shared" si="239"/>
        <v>0</v>
      </c>
      <c r="AD565" s="21">
        <f t="shared" si="239"/>
        <v>0</v>
      </c>
      <c r="AE565" s="21">
        <f t="shared" si="239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0">+C569+C570</f>
        <v>0</v>
      </c>
      <c r="D568" s="21">
        <f t="shared" si="240"/>
        <v>0</v>
      </c>
      <c r="E568" s="21">
        <f t="shared" si="240"/>
        <v>0</v>
      </c>
      <c r="F568" s="21">
        <f t="shared" si="240"/>
        <v>0</v>
      </c>
      <c r="G568" s="21">
        <f t="shared" si="240"/>
        <v>0</v>
      </c>
      <c r="H568" s="21">
        <f t="shared" si="240"/>
        <v>0</v>
      </c>
      <c r="I568" s="21">
        <f t="shared" si="240"/>
        <v>0</v>
      </c>
      <c r="J568" s="21">
        <f t="shared" si="240"/>
        <v>0</v>
      </c>
      <c r="K568" s="21">
        <f t="shared" si="240"/>
        <v>0</v>
      </c>
      <c r="L568" s="21">
        <f t="shared" si="240"/>
        <v>0</v>
      </c>
      <c r="M568" s="21">
        <f t="shared" si="240"/>
        <v>0</v>
      </c>
      <c r="N568" s="21">
        <f t="shared" si="240"/>
        <v>0</v>
      </c>
      <c r="O568" s="21">
        <f t="shared" si="240"/>
        <v>0</v>
      </c>
      <c r="P568" s="21">
        <f t="shared" si="240"/>
        <v>0</v>
      </c>
      <c r="Q568" s="21">
        <f t="shared" si="240"/>
        <v>0</v>
      </c>
      <c r="R568" s="21">
        <f t="shared" si="240"/>
        <v>0</v>
      </c>
      <c r="S568" s="21">
        <f t="shared" si="240"/>
        <v>0</v>
      </c>
      <c r="T568" s="21">
        <f t="shared" si="240"/>
        <v>0</v>
      </c>
      <c r="U568" s="21">
        <f t="shared" si="240"/>
        <v>0</v>
      </c>
      <c r="V568" s="21">
        <f t="shared" si="240"/>
        <v>0</v>
      </c>
      <c r="W568" s="21">
        <f t="shared" si="240"/>
        <v>0</v>
      </c>
      <c r="X568" s="21">
        <f t="shared" si="240"/>
        <v>0</v>
      </c>
      <c r="Y568" s="21">
        <f t="shared" si="240"/>
        <v>0</v>
      </c>
      <c r="Z568" s="21">
        <f t="shared" si="240"/>
        <v>0</v>
      </c>
      <c r="AA568" s="21">
        <f t="shared" si="240"/>
        <v>0</v>
      </c>
      <c r="AB568" s="21">
        <f t="shared" si="240"/>
        <v>0</v>
      </c>
      <c r="AC568" s="21">
        <f t="shared" si="240"/>
        <v>0</v>
      </c>
      <c r="AD568" s="21">
        <f t="shared" si="240"/>
        <v>0</v>
      </c>
      <c r="AE568" s="21">
        <f t="shared" si="240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1">+C572+C573</f>
        <v>0</v>
      </c>
      <c r="D571" s="21">
        <f t="shared" si="241"/>
        <v>0</v>
      </c>
      <c r="E571" s="21">
        <f t="shared" si="241"/>
        <v>0</v>
      </c>
      <c r="F571" s="21">
        <f t="shared" si="241"/>
        <v>0</v>
      </c>
      <c r="G571" s="21">
        <f t="shared" si="241"/>
        <v>0</v>
      </c>
      <c r="H571" s="21">
        <f t="shared" si="241"/>
        <v>0</v>
      </c>
      <c r="I571" s="21">
        <f t="shared" si="241"/>
        <v>0</v>
      </c>
      <c r="J571" s="21">
        <f t="shared" si="241"/>
        <v>0</v>
      </c>
      <c r="K571" s="21">
        <f t="shared" si="241"/>
        <v>0</v>
      </c>
      <c r="L571" s="21">
        <f t="shared" si="241"/>
        <v>0</v>
      </c>
      <c r="M571" s="21">
        <f t="shared" si="241"/>
        <v>0</v>
      </c>
      <c r="N571" s="21">
        <f t="shared" si="241"/>
        <v>0</v>
      </c>
      <c r="O571" s="21">
        <f t="shared" si="241"/>
        <v>0</v>
      </c>
      <c r="P571" s="21">
        <f t="shared" si="241"/>
        <v>0</v>
      </c>
      <c r="Q571" s="21">
        <f t="shared" si="241"/>
        <v>0</v>
      </c>
      <c r="R571" s="21">
        <f t="shared" si="241"/>
        <v>0</v>
      </c>
      <c r="S571" s="21">
        <f t="shared" si="241"/>
        <v>0</v>
      </c>
      <c r="T571" s="21">
        <f t="shared" si="241"/>
        <v>0</v>
      </c>
      <c r="U571" s="21">
        <f t="shared" si="241"/>
        <v>0</v>
      </c>
      <c r="V571" s="21">
        <f t="shared" si="241"/>
        <v>0</v>
      </c>
      <c r="W571" s="21">
        <f t="shared" si="241"/>
        <v>0</v>
      </c>
      <c r="X571" s="21">
        <f t="shared" si="241"/>
        <v>0</v>
      </c>
      <c r="Y571" s="21">
        <f t="shared" si="241"/>
        <v>0</v>
      </c>
      <c r="Z571" s="21">
        <f t="shared" si="241"/>
        <v>0</v>
      </c>
      <c r="AA571" s="21">
        <f t="shared" si="241"/>
        <v>0</v>
      </c>
      <c r="AB571" s="21">
        <f t="shared" si="241"/>
        <v>0</v>
      </c>
      <c r="AC571" s="21">
        <f t="shared" si="241"/>
        <v>0</v>
      </c>
      <c r="AD571" s="21">
        <f t="shared" si="241"/>
        <v>0</v>
      </c>
      <c r="AE571" s="21">
        <f t="shared" si="241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2">+C416</f>
        <v>0</v>
      </c>
      <c r="D572" s="35">
        <f t="shared" si="242"/>
        <v>0</v>
      </c>
      <c r="E572" s="35">
        <f t="shared" si="242"/>
        <v>0</v>
      </c>
      <c r="F572" s="35">
        <f t="shared" si="242"/>
        <v>0</v>
      </c>
      <c r="G572" s="35">
        <f t="shared" si="242"/>
        <v>0</v>
      </c>
      <c r="H572" s="35">
        <f t="shared" si="242"/>
        <v>0</v>
      </c>
      <c r="I572" s="35">
        <f t="shared" si="242"/>
        <v>0</v>
      </c>
      <c r="J572" s="35">
        <f t="shared" si="242"/>
        <v>0</v>
      </c>
      <c r="K572" s="35">
        <f t="shared" si="242"/>
        <v>0</v>
      </c>
      <c r="L572" s="35">
        <f t="shared" si="242"/>
        <v>0</v>
      </c>
      <c r="M572" s="35">
        <f t="shared" si="242"/>
        <v>0</v>
      </c>
      <c r="N572" s="35">
        <f t="shared" si="242"/>
        <v>0</v>
      </c>
      <c r="O572" s="35">
        <f t="shared" si="242"/>
        <v>0</v>
      </c>
      <c r="P572" s="35">
        <f t="shared" si="242"/>
        <v>0</v>
      </c>
      <c r="Q572" s="35">
        <f t="shared" si="242"/>
        <v>0</v>
      </c>
      <c r="R572" s="35">
        <f t="shared" si="242"/>
        <v>0</v>
      </c>
      <c r="S572" s="35">
        <f t="shared" si="242"/>
        <v>0</v>
      </c>
      <c r="T572" s="35">
        <f t="shared" si="242"/>
        <v>0</v>
      </c>
      <c r="U572" s="35">
        <f t="shared" si="242"/>
        <v>0</v>
      </c>
      <c r="V572" s="35">
        <f t="shared" si="242"/>
        <v>0</v>
      </c>
      <c r="W572" s="35">
        <f t="shared" si="242"/>
        <v>0</v>
      </c>
      <c r="X572" s="35">
        <f t="shared" si="242"/>
        <v>0</v>
      </c>
      <c r="Y572" s="35">
        <f t="shared" si="242"/>
        <v>0</v>
      </c>
      <c r="Z572" s="35">
        <f t="shared" si="242"/>
        <v>0</v>
      </c>
      <c r="AA572" s="35">
        <f t="shared" si="242"/>
        <v>0</v>
      </c>
      <c r="AB572" s="35">
        <f t="shared" si="242"/>
        <v>0</v>
      </c>
      <c r="AC572" s="35">
        <f t="shared" si="242"/>
        <v>0</v>
      </c>
      <c r="AD572" s="35">
        <f t="shared" si="242"/>
        <v>0</v>
      </c>
      <c r="AE572" s="35">
        <f t="shared" si="242"/>
        <v>0</v>
      </c>
    </row>
    <row r="573" spans="1:31" x14ac:dyDescent="0.2">
      <c r="A573" s="9" t="s">
        <v>711</v>
      </c>
      <c r="B573" s="4" t="s">
        <v>712</v>
      </c>
      <c r="C573" s="35">
        <f t="shared" si="242"/>
        <v>0</v>
      </c>
      <c r="D573" s="35">
        <f t="shared" si="242"/>
        <v>0</v>
      </c>
      <c r="E573" s="35">
        <f t="shared" si="242"/>
        <v>0</v>
      </c>
      <c r="F573" s="35">
        <f t="shared" si="242"/>
        <v>0</v>
      </c>
      <c r="G573" s="35">
        <f t="shared" si="242"/>
        <v>0</v>
      </c>
      <c r="H573" s="35">
        <f t="shared" si="242"/>
        <v>0</v>
      </c>
      <c r="I573" s="35">
        <f t="shared" si="242"/>
        <v>0</v>
      </c>
      <c r="J573" s="35">
        <f t="shared" si="242"/>
        <v>0</v>
      </c>
      <c r="K573" s="35">
        <f t="shared" si="242"/>
        <v>0</v>
      </c>
      <c r="L573" s="35">
        <f t="shared" si="242"/>
        <v>0</v>
      </c>
      <c r="M573" s="35">
        <f t="shared" si="242"/>
        <v>0</v>
      </c>
      <c r="N573" s="35">
        <f t="shared" si="242"/>
        <v>0</v>
      </c>
      <c r="O573" s="35">
        <f t="shared" si="242"/>
        <v>0</v>
      </c>
      <c r="P573" s="35">
        <f t="shared" si="242"/>
        <v>0</v>
      </c>
      <c r="Q573" s="35">
        <f t="shared" si="242"/>
        <v>0</v>
      </c>
      <c r="R573" s="35">
        <f t="shared" si="242"/>
        <v>0</v>
      </c>
      <c r="S573" s="35">
        <f t="shared" si="242"/>
        <v>0</v>
      </c>
      <c r="T573" s="35">
        <f t="shared" si="242"/>
        <v>0</v>
      </c>
      <c r="U573" s="35">
        <f t="shared" si="242"/>
        <v>0</v>
      </c>
      <c r="V573" s="35">
        <f t="shared" si="242"/>
        <v>0</v>
      </c>
      <c r="W573" s="35">
        <f t="shared" si="242"/>
        <v>0</v>
      </c>
      <c r="X573" s="35">
        <f t="shared" si="242"/>
        <v>0</v>
      </c>
      <c r="Y573" s="35">
        <f t="shared" si="242"/>
        <v>0</v>
      </c>
      <c r="Z573" s="35">
        <f t="shared" si="242"/>
        <v>0</v>
      </c>
      <c r="AA573" s="35">
        <f t="shared" si="242"/>
        <v>0</v>
      </c>
      <c r="AB573" s="35">
        <f t="shared" si="242"/>
        <v>0</v>
      </c>
      <c r="AC573" s="35">
        <f t="shared" si="242"/>
        <v>0</v>
      </c>
      <c r="AD573" s="35">
        <f t="shared" si="242"/>
        <v>0</v>
      </c>
      <c r="AE573" s="35">
        <f t="shared" si="24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3">+C577+C578+C579+C580+C581</f>
        <v>0.32166472523437367</v>
      </c>
      <c r="D576" s="28">
        <f t="shared" si="243"/>
        <v>0.34169368158124724</v>
      </c>
      <c r="E576" s="28">
        <f t="shared" si="243"/>
        <v>0.36951538750957186</v>
      </c>
      <c r="F576" s="28">
        <f t="shared" si="243"/>
        <v>0.3708380576679281</v>
      </c>
      <c r="G576" s="28">
        <f t="shared" si="243"/>
        <v>0.38654887522854342</v>
      </c>
      <c r="H576" s="28">
        <f t="shared" si="243"/>
        <v>0.42057075121039961</v>
      </c>
      <c r="I576" s="28">
        <f t="shared" si="243"/>
        <v>0.65802363671886366</v>
      </c>
      <c r="J576" s="28">
        <f t="shared" si="243"/>
        <v>0.70170319520688529</v>
      </c>
      <c r="K576" s="28">
        <f t="shared" si="243"/>
        <v>0.68957395788610709</v>
      </c>
      <c r="L576" s="28">
        <f t="shared" si="243"/>
        <v>0.70789481863955439</v>
      </c>
      <c r="M576" s="28">
        <f t="shared" si="243"/>
        <v>0.72343034431015862</v>
      </c>
      <c r="N576" s="28">
        <f t="shared" si="243"/>
        <v>0.86424646412282824</v>
      </c>
      <c r="O576" s="28">
        <f t="shared" si="243"/>
        <v>0.82224085203385489</v>
      </c>
      <c r="P576" s="28">
        <f t="shared" si="243"/>
        <v>0.91437824199071649</v>
      </c>
      <c r="Q576" s="28">
        <f t="shared" si="243"/>
        <v>1.0787476489276289</v>
      </c>
      <c r="R576" s="28">
        <f t="shared" si="243"/>
        <v>1.0079557872740355</v>
      </c>
      <c r="S576" s="28">
        <f t="shared" si="243"/>
        <v>1.1767839926913697</v>
      </c>
      <c r="T576" s="28">
        <f t="shared" si="243"/>
        <v>1.2986607152899889</v>
      </c>
      <c r="U576" s="28">
        <f t="shared" si="243"/>
        <v>1.1601103339295518</v>
      </c>
      <c r="V576" s="28">
        <f t="shared" si="243"/>
        <v>1.1060381215636135</v>
      </c>
      <c r="W576" s="28">
        <f t="shared" si="243"/>
        <v>1.1939996372725772</v>
      </c>
      <c r="X576" s="28">
        <f t="shared" si="243"/>
        <v>1.2638787290566147</v>
      </c>
      <c r="Y576" s="28">
        <f t="shared" si="243"/>
        <v>1.2768761657393486</v>
      </c>
      <c r="Z576" s="28">
        <f t="shared" si="243"/>
        <v>1.3389147197491249</v>
      </c>
      <c r="AA576" s="28">
        <f t="shared" si="243"/>
        <v>1.504837041409155</v>
      </c>
      <c r="AB576" s="28">
        <f t="shared" si="243"/>
        <v>1.6664307319774105</v>
      </c>
      <c r="AC576" s="28">
        <f t="shared" si="243"/>
        <v>1.7780420862343425</v>
      </c>
      <c r="AD576" s="28">
        <f t="shared" si="243"/>
        <v>1.9323595052656306</v>
      </c>
      <c r="AE576" s="28">
        <f t="shared" si="243"/>
        <v>2.0054508085229399</v>
      </c>
    </row>
    <row r="577" spans="1:31" x14ac:dyDescent="0.2">
      <c r="A577" s="9" t="s">
        <v>723</v>
      </c>
      <c r="B577" s="4" t="s">
        <v>724</v>
      </c>
      <c r="C577" s="35">
        <f t="shared" ref="C577:AE577" si="244">+C426</f>
        <v>0.22677234477897762</v>
      </c>
      <c r="D577" s="35">
        <f t="shared" si="244"/>
        <v>0.23354335067289475</v>
      </c>
      <c r="E577" s="35">
        <f t="shared" si="244"/>
        <v>0.24157126902264542</v>
      </c>
      <c r="F577" s="35">
        <f t="shared" si="244"/>
        <v>0.25551459626135242</v>
      </c>
      <c r="G577" s="35">
        <f t="shared" si="244"/>
        <v>0.26964397294872589</v>
      </c>
      <c r="H577" s="35">
        <f t="shared" si="244"/>
        <v>0.28505499048364574</v>
      </c>
      <c r="I577" s="35">
        <f t="shared" si="244"/>
        <v>0.30109621258259706</v>
      </c>
      <c r="J577" s="35">
        <f t="shared" si="244"/>
        <v>0.3174404275998014</v>
      </c>
      <c r="K577" s="35">
        <f t="shared" si="244"/>
        <v>0.33446481238805958</v>
      </c>
      <c r="L577" s="35">
        <f t="shared" si="244"/>
        <v>0.35145464799017923</v>
      </c>
      <c r="M577" s="35">
        <f t="shared" si="244"/>
        <v>0.36765703746903072</v>
      </c>
      <c r="N577" s="35">
        <f t="shared" si="244"/>
        <v>0.39937073820937941</v>
      </c>
      <c r="O577" s="35">
        <f t="shared" si="244"/>
        <v>0.43029903940410957</v>
      </c>
      <c r="P577" s="35">
        <f t="shared" si="244"/>
        <v>0.46362870573197146</v>
      </c>
      <c r="Q577" s="35">
        <f t="shared" si="244"/>
        <v>0.49856175796751817</v>
      </c>
      <c r="R577" s="35">
        <f t="shared" si="244"/>
        <v>0.53580285185416221</v>
      </c>
      <c r="S577" s="35">
        <f t="shared" si="244"/>
        <v>0.57256019083318854</v>
      </c>
      <c r="T577" s="35">
        <f t="shared" si="244"/>
        <v>0.60996602817151424</v>
      </c>
      <c r="U577" s="35">
        <f t="shared" si="244"/>
        <v>0.64477255322042903</v>
      </c>
      <c r="V577" s="35">
        <f t="shared" si="244"/>
        <v>0.68195543959038751</v>
      </c>
      <c r="W577" s="35">
        <f t="shared" si="244"/>
        <v>0.7163540852623993</v>
      </c>
      <c r="X577" s="35">
        <f t="shared" si="244"/>
        <v>0.75437294128263666</v>
      </c>
      <c r="Y577" s="35">
        <f t="shared" si="244"/>
        <v>0.79961248044085709</v>
      </c>
      <c r="Z577" s="35">
        <f t="shared" si="244"/>
        <v>0.85346365493953613</v>
      </c>
      <c r="AA577" s="35">
        <f t="shared" si="244"/>
        <v>0.91489550076461024</v>
      </c>
      <c r="AB577" s="35">
        <f t="shared" si="244"/>
        <v>1.0038252651337971</v>
      </c>
      <c r="AC577" s="35">
        <f t="shared" si="244"/>
        <v>1.1754141642059106</v>
      </c>
      <c r="AD577" s="35">
        <f t="shared" si="244"/>
        <v>1.3563960913791608</v>
      </c>
      <c r="AE577" s="35">
        <f t="shared" si="244"/>
        <v>1.4449258162689431</v>
      </c>
    </row>
    <row r="578" spans="1:31" x14ac:dyDescent="0.2">
      <c r="A578" s="9" t="s">
        <v>728</v>
      </c>
      <c r="B578" s="4" t="s">
        <v>729</v>
      </c>
      <c r="C578" s="35">
        <f t="shared" ref="C578:AE579" si="245">+C430</f>
        <v>0</v>
      </c>
      <c r="D578" s="35">
        <f t="shared" si="245"/>
        <v>0</v>
      </c>
      <c r="E578" s="35">
        <f t="shared" si="245"/>
        <v>0</v>
      </c>
      <c r="F578" s="35">
        <f t="shared" si="245"/>
        <v>0</v>
      </c>
      <c r="G578" s="35">
        <f t="shared" si="245"/>
        <v>0</v>
      </c>
      <c r="H578" s="35">
        <f t="shared" si="245"/>
        <v>0</v>
      </c>
      <c r="I578" s="35">
        <f t="shared" si="245"/>
        <v>0</v>
      </c>
      <c r="J578" s="35">
        <f t="shared" si="245"/>
        <v>0</v>
      </c>
      <c r="K578" s="35">
        <f t="shared" si="245"/>
        <v>0</v>
      </c>
      <c r="L578" s="35">
        <f t="shared" si="245"/>
        <v>0</v>
      </c>
      <c r="M578" s="35">
        <f t="shared" si="245"/>
        <v>0</v>
      </c>
      <c r="N578" s="35">
        <f t="shared" si="245"/>
        <v>0</v>
      </c>
      <c r="O578" s="35">
        <f t="shared" si="245"/>
        <v>0</v>
      </c>
      <c r="P578" s="35">
        <f t="shared" si="245"/>
        <v>0</v>
      </c>
      <c r="Q578" s="35">
        <f t="shared" si="245"/>
        <v>0</v>
      </c>
      <c r="R578" s="35">
        <f t="shared" si="245"/>
        <v>0</v>
      </c>
      <c r="S578" s="35">
        <f t="shared" si="245"/>
        <v>0</v>
      </c>
      <c r="T578" s="35">
        <f t="shared" si="245"/>
        <v>0</v>
      </c>
      <c r="U578" s="35">
        <f t="shared" si="245"/>
        <v>0</v>
      </c>
      <c r="V578" s="35">
        <f t="shared" si="245"/>
        <v>0</v>
      </c>
      <c r="W578" s="35">
        <f t="shared" si="245"/>
        <v>0</v>
      </c>
      <c r="X578" s="35">
        <f t="shared" si="245"/>
        <v>0</v>
      </c>
      <c r="Y578" s="35">
        <f t="shared" si="245"/>
        <v>0</v>
      </c>
      <c r="Z578" s="35">
        <f t="shared" si="245"/>
        <v>0</v>
      </c>
      <c r="AA578" s="35">
        <f t="shared" si="245"/>
        <v>0</v>
      </c>
      <c r="AB578" s="35">
        <f t="shared" si="245"/>
        <v>0</v>
      </c>
      <c r="AC578" s="35">
        <f t="shared" si="245"/>
        <v>0</v>
      </c>
      <c r="AD578" s="35">
        <f t="shared" si="245"/>
        <v>0</v>
      </c>
      <c r="AE578" s="35">
        <f t="shared" si="245"/>
        <v>0</v>
      </c>
    </row>
    <row r="579" spans="1:31" x14ac:dyDescent="0.2">
      <c r="A579" s="9" t="s">
        <v>730</v>
      </c>
      <c r="B579" s="4" t="s">
        <v>731</v>
      </c>
      <c r="C579" s="35">
        <f t="shared" si="245"/>
        <v>1.8269961007151335E-3</v>
      </c>
      <c r="D579" s="35">
        <f t="shared" si="245"/>
        <v>1.9035806501587296E-3</v>
      </c>
      <c r="E579" s="35">
        <f t="shared" si="245"/>
        <v>2.46577625006407E-3</v>
      </c>
      <c r="F579" s="35">
        <f t="shared" si="245"/>
        <v>2.5178401377762868E-3</v>
      </c>
      <c r="G579" s="35">
        <f t="shared" si="245"/>
        <v>2.5558631966176065E-3</v>
      </c>
      <c r="H579" s="35">
        <f t="shared" si="245"/>
        <v>2.6373355319737586E-3</v>
      </c>
      <c r="I579" s="35">
        <f t="shared" si="245"/>
        <v>2.6909333027643608E-3</v>
      </c>
      <c r="J579" s="35">
        <f t="shared" si="245"/>
        <v>2.7540887855510986E-3</v>
      </c>
      <c r="K579" s="35">
        <f t="shared" si="245"/>
        <v>2.7840308886200051E-3</v>
      </c>
      <c r="L579" s="35">
        <f t="shared" si="245"/>
        <v>2.7597503688666135E-3</v>
      </c>
      <c r="M579" s="35">
        <f t="shared" si="245"/>
        <v>2.8034751901579984E-3</v>
      </c>
      <c r="N579" s="35">
        <f t="shared" si="245"/>
        <v>2.8464794856276304E-3</v>
      </c>
      <c r="O579" s="35">
        <f t="shared" si="245"/>
        <v>3.2066995440555319E-3</v>
      </c>
      <c r="P579" s="35">
        <f t="shared" si="245"/>
        <v>3.3718223513179613E-3</v>
      </c>
      <c r="Q579" s="35">
        <f t="shared" si="245"/>
        <v>3.5784520734876229E-3</v>
      </c>
      <c r="R579" s="35">
        <f t="shared" si="245"/>
        <v>3.6290869919063445E-3</v>
      </c>
      <c r="S579" s="35">
        <f t="shared" si="245"/>
        <v>3.7425452556023183E-3</v>
      </c>
      <c r="T579" s="35">
        <f t="shared" si="245"/>
        <v>3.6399823894812384E-3</v>
      </c>
      <c r="U579" s="35">
        <f t="shared" si="245"/>
        <v>3.8506676155001E-3</v>
      </c>
      <c r="V579" s="35">
        <f t="shared" si="245"/>
        <v>3.7873233122027016E-3</v>
      </c>
      <c r="W579" s="35">
        <f t="shared" si="245"/>
        <v>4.0575635437223086E-3</v>
      </c>
      <c r="X579" s="35">
        <f t="shared" si="245"/>
        <v>4.5452440500299849E-3</v>
      </c>
      <c r="Y579" s="35">
        <f t="shared" si="245"/>
        <v>5.1253462806369991E-3</v>
      </c>
      <c r="Z579" s="35">
        <f t="shared" si="245"/>
        <v>5.6002182423849902E-3</v>
      </c>
      <c r="AA579" s="35">
        <f t="shared" si="245"/>
        <v>5.7766159366757297E-3</v>
      </c>
      <c r="AB579" s="35">
        <f t="shared" si="245"/>
        <v>1.0553557835034118E-2</v>
      </c>
      <c r="AC579" s="35">
        <f t="shared" si="245"/>
        <v>7.8642723848122622E-3</v>
      </c>
      <c r="AD579" s="35">
        <f t="shared" si="245"/>
        <v>7.6308219968399824E-3</v>
      </c>
      <c r="AE579" s="35">
        <f t="shared" si="245"/>
        <v>8.305237054588327E-3</v>
      </c>
    </row>
    <row r="580" spans="1:31" x14ac:dyDescent="0.2">
      <c r="A580" s="9" t="s">
        <v>736</v>
      </c>
      <c r="B580" s="4" t="s">
        <v>737</v>
      </c>
      <c r="C580" s="35">
        <f t="shared" ref="C580:AE580" si="246">+C434</f>
        <v>9.3065384354680925E-2</v>
      </c>
      <c r="D580" s="35">
        <f t="shared" si="246"/>
        <v>0.1062467502581938</v>
      </c>
      <c r="E580" s="35">
        <f t="shared" si="246"/>
        <v>0.12547834223686236</v>
      </c>
      <c r="F580" s="35">
        <f t="shared" si="246"/>
        <v>0.11280562126879941</v>
      </c>
      <c r="G580" s="35">
        <f t="shared" si="246"/>
        <v>0.11434903908319996</v>
      </c>
      <c r="H580" s="35">
        <f t="shared" si="246"/>
        <v>0.1328784251947801</v>
      </c>
      <c r="I580" s="35">
        <f t="shared" si="246"/>
        <v>0.35423649083350217</v>
      </c>
      <c r="J580" s="35">
        <f t="shared" si="246"/>
        <v>0.38150867882153283</v>
      </c>
      <c r="K580" s="35">
        <f t="shared" si="246"/>
        <v>0.35232511460942756</v>
      </c>
      <c r="L580" s="35">
        <f t="shared" si="246"/>
        <v>0.35368042028050856</v>
      </c>
      <c r="M580" s="35">
        <f t="shared" si="246"/>
        <v>0.3529698316509699</v>
      </c>
      <c r="N580" s="35">
        <f t="shared" si="246"/>
        <v>0.46202924642782117</v>
      </c>
      <c r="O580" s="35">
        <f t="shared" si="246"/>
        <v>0.38873511308568981</v>
      </c>
      <c r="P580" s="35">
        <f t="shared" si="246"/>
        <v>0.44737771390742709</v>
      </c>
      <c r="Q580" s="35">
        <f t="shared" si="246"/>
        <v>0.57660743888662302</v>
      </c>
      <c r="R580" s="35">
        <f t="shared" si="246"/>
        <v>0.46852384842796696</v>
      </c>
      <c r="S580" s="35">
        <f t="shared" si="246"/>
        <v>0.60048125660257878</v>
      </c>
      <c r="T580" s="35">
        <f t="shared" si="246"/>
        <v>0.68505470472899332</v>
      </c>
      <c r="U580" s="35">
        <f t="shared" si="246"/>
        <v>0.5114871130936226</v>
      </c>
      <c r="V580" s="35">
        <f t="shared" si="246"/>
        <v>0.4202953586610233</v>
      </c>
      <c r="W580" s="35">
        <f t="shared" si="246"/>
        <v>0.47358798846645561</v>
      </c>
      <c r="X580" s="35">
        <f t="shared" si="246"/>
        <v>0.50496054372394794</v>
      </c>
      <c r="Y580" s="35">
        <f t="shared" si="246"/>
        <v>0.47213833901785446</v>
      </c>
      <c r="Z580" s="35">
        <f t="shared" si="246"/>
        <v>0.47985084656720378</v>
      </c>
      <c r="AA580" s="35">
        <f t="shared" si="246"/>
        <v>0.58416492470786885</v>
      </c>
      <c r="AB580" s="35">
        <f t="shared" si="246"/>
        <v>0.65205190900857923</v>
      </c>
      <c r="AC580" s="35">
        <f t="shared" si="246"/>
        <v>0.59476364964361939</v>
      </c>
      <c r="AD580" s="35">
        <f t="shared" si="246"/>
        <v>0.56833259188962981</v>
      </c>
      <c r="AE580" s="35">
        <f t="shared" si="246"/>
        <v>0.55221975519940836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7">+C585+C586</f>
        <v>0</v>
      </c>
      <c r="D584" s="21">
        <f t="shared" si="247"/>
        <v>0</v>
      </c>
      <c r="E584" s="21">
        <f t="shared" si="247"/>
        <v>0</v>
      </c>
      <c r="F584" s="21">
        <f t="shared" si="247"/>
        <v>0</v>
      </c>
      <c r="G584" s="21">
        <f t="shared" si="247"/>
        <v>0</v>
      </c>
      <c r="H584" s="21">
        <f t="shared" si="247"/>
        <v>0</v>
      </c>
      <c r="I584" s="21">
        <f t="shared" si="247"/>
        <v>0</v>
      </c>
      <c r="J584" s="21">
        <f t="shared" si="247"/>
        <v>0</v>
      </c>
      <c r="K584" s="21">
        <f t="shared" si="247"/>
        <v>0</v>
      </c>
      <c r="L584" s="21">
        <f t="shared" si="247"/>
        <v>0</v>
      </c>
      <c r="M584" s="21">
        <f t="shared" si="247"/>
        <v>0</v>
      </c>
      <c r="N584" s="21">
        <f t="shared" si="247"/>
        <v>0</v>
      </c>
      <c r="O584" s="21">
        <f t="shared" si="247"/>
        <v>0</v>
      </c>
      <c r="P584" s="21">
        <f t="shared" si="247"/>
        <v>0</v>
      </c>
      <c r="Q584" s="21">
        <f t="shared" si="247"/>
        <v>0</v>
      </c>
      <c r="R584" s="21">
        <f t="shared" si="247"/>
        <v>0</v>
      </c>
      <c r="S584" s="21">
        <f t="shared" si="247"/>
        <v>0</v>
      </c>
      <c r="T584" s="21">
        <f t="shared" si="247"/>
        <v>0</v>
      </c>
      <c r="U584" s="21">
        <f t="shared" si="247"/>
        <v>0</v>
      </c>
      <c r="V584" s="21">
        <f t="shared" si="247"/>
        <v>0</v>
      </c>
      <c r="W584" s="21">
        <f t="shared" si="247"/>
        <v>0</v>
      </c>
      <c r="X584" s="21">
        <f t="shared" si="247"/>
        <v>0</v>
      </c>
      <c r="Y584" s="21">
        <f t="shared" si="247"/>
        <v>0</v>
      </c>
      <c r="Z584" s="21">
        <f t="shared" si="247"/>
        <v>0</v>
      </c>
      <c r="AA584" s="21">
        <f t="shared" si="247"/>
        <v>0</v>
      </c>
      <c r="AB584" s="21">
        <f t="shared" si="247"/>
        <v>0</v>
      </c>
      <c r="AC584" s="21">
        <f t="shared" si="247"/>
        <v>0</v>
      </c>
      <c r="AD584" s="21">
        <f t="shared" si="247"/>
        <v>0</v>
      </c>
      <c r="AE584" s="21">
        <f t="shared" si="247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48">+C441</f>
        <v>0</v>
      </c>
      <c r="D585" s="35">
        <f t="shared" si="248"/>
        <v>0</v>
      </c>
      <c r="E585" s="35">
        <f t="shared" si="248"/>
        <v>0</v>
      </c>
      <c r="F585" s="35">
        <f t="shared" si="248"/>
        <v>0</v>
      </c>
      <c r="G585" s="35">
        <f t="shared" si="248"/>
        <v>0</v>
      </c>
      <c r="H585" s="35">
        <f t="shared" si="248"/>
        <v>0</v>
      </c>
      <c r="I585" s="35">
        <f t="shared" si="248"/>
        <v>0</v>
      </c>
      <c r="J585" s="35">
        <f t="shared" si="248"/>
        <v>0</v>
      </c>
      <c r="K585" s="35">
        <f t="shared" si="248"/>
        <v>0</v>
      </c>
      <c r="L585" s="35">
        <f t="shared" si="248"/>
        <v>0</v>
      </c>
      <c r="M585" s="35">
        <f t="shared" si="248"/>
        <v>0</v>
      </c>
      <c r="N585" s="35">
        <f t="shared" si="248"/>
        <v>0</v>
      </c>
      <c r="O585" s="35">
        <f t="shared" si="248"/>
        <v>0</v>
      </c>
      <c r="P585" s="35">
        <f t="shared" si="248"/>
        <v>0</v>
      </c>
      <c r="Q585" s="35">
        <f t="shared" si="248"/>
        <v>0</v>
      </c>
      <c r="R585" s="35">
        <f t="shared" si="248"/>
        <v>0</v>
      </c>
      <c r="S585" s="35">
        <f t="shared" si="248"/>
        <v>0</v>
      </c>
      <c r="T585" s="35">
        <f t="shared" si="248"/>
        <v>0</v>
      </c>
      <c r="U585" s="35">
        <f t="shared" si="248"/>
        <v>0</v>
      </c>
      <c r="V585" s="35">
        <f t="shared" si="248"/>
        <v>0</v>
      </c>
      <c r="W585" s="35">
        <f t="shared" si="248"/>
        <v>0</v>
      </c>
      <c r="X585" s="35">
        <f t="shared" si="248"/>
        <v>0</v>
      </c>
      <c r="Y585" s="35">
        <f t="shared" si="248"/>
        <v>0</v>
      </c>
      <c r="Z585" s="35">
        <f t="shared" si="248"/>
        <v>0</v>
      </c>
      <c r="AA585" s="35">
        <f t="shared" si="248"/>
        <v>0</v>
      </c>
      <c r="AB585" s="35">
        <f t="shared" si="248"/>
        <v>0</v>
      </c>
      <c r="AC585" s="35">
        <f t="shared" si="248"/>
        <v>0</v>
      </c>
      <c r="AD585" s="35">
        <f t="shared" si="248"/>
        <v>0</v>
      </c>
      <c r="AE585" s="35">
        <f t="shared" si="248"/>
        <v>0</v>
      </c>
    </row>
    <row r="586" spans="1:31" x14ac:dyDescent="0.2">
      <c r="A586" s="9" t="s">
        <v>224</v>
      </c>
      <c r="B586" s="4" t="s">
        <v>225</v>
      </c>
      <c r="C586" s="35">
        <f t="shared" si="248"/>
        <v>0</v>
      </c>
      <c r="D586" s="35">
        <f t="shared" si="248"/>
        <v>0</v>
      </c>
      <c r="E586" s="35">
        <f t="shared" si="248"/>
        <v>0</v>
      </c>
      <c r="F586" s="35">
        <f t="shared" si="248"/>
        <v>0</v>
      </c>
      <c r="G586" s="35">
        <f t="shared" si="248"/>
        <v>0</v>
      </c>
      <c r="H586" s="35">
        <f t="shared" si="248"/>
        <v>0</v>
      </c>
      <c r="I586" s="35">
        <f t="shared" si="248"/>
        <v>0</v>
      </c>
      <c r="J586" s="35">
        <f t="shared" si="248"/>
        <v>0</v>
      </c>
      <c r="K586" s="35">
        <f t="shared" si="248"/>
        <v>0</v>
      </c>
      <c r="L586" s="35">
        <f t="shared" si="248"/>
        <v>0</v>
      </c>
      <c r="M586" s="35">
        <f t="shared" si="248"/>
        <v>0</v>
      </c>
      <c r="N586" s="35">
        <f t="shared" si="248"/>
        <v>0</v>
      </c>
      <c r="O586" s="35">
        <f t="shared" si="248"/>
        <v>0</v>
      </c>
      <c r="P586" s="35">
        <f t="shared" si="248"/>
        <v>0</v>
      </c>
      <c r="Q586" s="35">
        <f t="shared" si="248"/>
        <v>0</v>
      </c>
      <c r="R586" s="35">
        <f t="shared" si="248"/>
        <v>0</v>
      </c>
      <c r="S586" s="35">
        <f t="shared" si="248"/>
        <v>0</v>
      </c>
      <c r="T586" s="35">
        <f t="shared" si="248"/>
        <v>0</v>
      </c>
      <c r="U586" s="35">
        <f t="shared" si="248"/>
        <v>0</v>
      </c>
      <c r="V586" s="35">
        <f t="shared" si="248"/>
        <v>0</v>
      </c>
      <c r="W586" s="35">
        <f t="shared" si="248"/>
        <v>0</v>
      </c>
      <c r="X586" s="35">
        <f t="shared" si="248"/>
        <v>0</v>
      </c>
      <c r="Y586" s="35">
        <f t="shared" si="248"/>
        <v>0</v>
      </c>
      <c r="Z586" s="35">
        <f t="shared" si="248"/>
        <v>0</v>
      </c>
      <c r="AA586" s="35">
        <f t="shared" si="248"/>
        <v>0</v>
      </c>
      <c r="AB586" s="35">
        <f t="shared" si="248"/>
        <v>0</v>
      </c>
      <c r="AC586" s="35">
        <f t="shared" si="248"/>
        <v>0</v>
      </c>
      <c r="AD586" s="35">
        <f t="shared" si="248"/>
        <v>0</v>
      </c>
      <c r="AE586" s="35">
        <f t="shared" si="248"/>
        <v>0</v>
      </c>
    </row>
    <row r="587" spans="1:31" x14ac:dyDescent="0.2">
      <c r="A587" s="9" t="s">
        <v>226</v>
      </c>
      <c r="B587" s="4" t="s">
        <v>141</v>
      </c>
      <c r="C587" s="37">
        <f t="shared" si="248"/>
        <v>0</v>
      </c>
      <c r="D587" s="37">
        <f t="shared" si="248"/>
        <v>0</v>
      </c>
      <c r="E587" s="37">
        <f t="shared" si="248"/>
        <v>0</v>
      </c>
      <c r="F587" s="37">
        <f t="shared" si="248"/>
        <v>0</v>
      </c>
      <c r="G587" s="37">
        <f t="shared" si="248"/>
        <v>0</v>
      </c>
      <c r="H587" s="37">
        <f t="shared" si="248"/>
        <v>0</v>
      </c>
      <c r="I587" s="37">
        <f t="shared" si="248"/>
        <v>0</v>
      </c>
      <c r="J587" s="37">
        <f t="shared" si="248"/>
        <v>0</v>
      </c>
      <c r="K587" s="37">
        <f t="shared" si="248"/>
        <v>0</v>
      </c>
      <c r="L587" s="37">
        <f t="shared" si="248"/>
        <v>0</v>
      </c>
      <c r="M587" s="37">
        <f t="shared" si="248"/>
        <v>0</v>
      </c>
      <c r="N587" s="37">
        <f t="shared" si="248"/>
        <v>0</v>
      </c>
      <c r="O587" s="37">
        <f t="shared" si="248"/>
        <v>0</v>
      </c>
      <c r="P587" s="37">
        <f t="shared" si="248"/>
        <v>0</v>
      </c>
      <c r="Q587" s="37">
        <f t="shared" si="248"/>
        <v>0</v>
      </c>
      <c r="R587" s="37">
        <f t="shared" si="248"/>
        <v>0</v>
      </c>
      <c r="S587" s="37">
        <f t="shared" si="248"/>
        <v>0</v>
      </c>
      <c r="T587" s="37">
        <f t="shared" si="248"/>
        <v>0</v>
      </c>
      <c r="U587" s="37">
        <f t="shared" si="248"/>
        <v>0</v>
      </c>
      <c r="V587" s="37">
        <f t="shared" si="248"/>
        <v>0</v>
      </c>
      <c r="W587" s="37">
        <f t="shared" si="248"/>
        <v>0</v>
      </c>
      <c r="X587" s="37">
        <f t="shared" si="248"/>
        <v>0</v>
      </c>
      <c r="Y587" s="37">
        <f t="shared" si="248"/>
        <v>0</v>
      </c>
      <c r="Z587" s="37">
        <f t="shared" si="248"/>
        <v>0</v>
      </c>
      <c r="AA587" s="37">
        <f t="shared" si="248"/>
        <v>0</v>
      </c>
      <c r="AB587" s="37">
        <f t="shared" si="248"/>
        <v>0</v>
      </c>
      <c r="AC587" s="37">
        <f t="shared" si="248"/>
        <v>0</v>
      </c>
      <c r="AD587" s="37">
        <f t="shared" si="248"/>
        <v>0</v>
      </c>
      <c r="AE587" s="37">
        <f t="shared" si="248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49">+C599-C4</f>
        <v>0</v>
      </c>
      <c r="D597" s="72">
        <f t="shared" si="249"/>
        <v>0</v>
      </c>
      <c r="E597" s="72">
        <f t="shared" si="249"/>
        <v>0</v>
      </c>
      <c r="F597" s="72">
        <f t="shared" si="249"/>
        <v>0</v>
      </c>
      <c r="G597" s="72">
        <f t="shared" si="249"/>
        <v>0</v>
      </c>
      <c r="H597" s="72">
        <f t="shared" si="249"/>
        <v>0</v>
      </c>
      <c r="I597" s="72">
        <f t="shared" si="249"/>
        <v>0</v>
      </c>
      <c r="J597" s="72">
        <f t="shared" si="249"/>
        <v>0</v>
      </c>
      <c r="K597" s="72">
        <f t="shared" si="249"/>
        <v>0</v>
      </c>
      <c r="L597" s="72">
        <f t="shared" si="249"/>
        <v>0</v>
      </c>
      <c r="M597" s="72">
        <f t="shared" si="249"/>
        <v>0</v>
      </c>
      <c r="N597" s="72">
        <f t="shared" si="249"/>
        <v>0</v>
      </c>
      <c r="O597" s="72">
        <f t="shared" si="249"/>
        <v>0</v>
      </c>
      <c r="P597" s="72">
        <f t="shared" si="249"/>
        <v>0</v>
      </c>
      <c r="Q597" s="72">
        <f t="shared" si="249"/>
        <v>0</v>
      </c>
      <c r="R597" s="72">
        <f t="shared" si="249"/>
        <v>0</v>
      </c>
      <c r="S597" s="72">
        <f t="shared" si="249"/>
        <v>0</v>
      </c>
      <c r="T597" s="72">
        <f t="shared" si="249"/>
        <v>0</v>
      </c>
      <c r="U597" s="72">
        <f t="shared" si="249"/>
        <v>0</v>
      </c>
      <c r="V597" s="72">
        <f t="shared" si="249"/>
        <v>0</v>
      </c>
      <c r="W597" s="72">
        <f t="shared" si="249"/>
        <v>0</v>
      </c>
      <c r="X597" s="72">
        <f t="shared" si="249"/>
        <v>0</v>
      </c>
      <c r="Y597" s="72">
        <f t="shared" si="249"/>
        <v>0</v>
      </c>
      <c r="Z597" s="72">
        <f t="shared" si="249"/>
        <v>0</v>
      </c>
      <c r="AA597" s="72">
        <f t="shared" si="249"/>
        <v>0</v>
      </c>
      <c r="AB597" s="72">
        <f t="shared" si="249"/>
        <v>0</v>
      </c>
      <c r="AC597" s="72">
        <f t="shared" si="249"/>
        <v>0</v>
      </c>
      <c r="AD597" s="72">
        <f t="shared" si="249"/>
        <v>0</v>
      </c>
      <c r="AE597" s="72">
        <f t="shared" si="249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0">+C600+C604+C613+C624+C633</f>
        <v>1.0811987435097532</v>
      </c>
      <c r="D599" s="28">
        <f t="shared" si="250"/>
        <v>1.154851475001863</v>
      </c>
      <c r="E599" s="28">
        <f t="shared" si="250"/>
        <v>1.1916739104836775</v>
      </c>
      <c r="F599" s="28">
        <f t="shared" si="250"/>
        <v>1.1731407805120089</v>
      </c>
      <c r="G599" s="28">
        <f t="shared" si="250"/>
        <v>1.2309810241137975</v>
      </c>
      <c r="H599" s="28">
        <f t="shared" si="250"/>
        <v>1.2666739477740552</v>
      </c>
      <c r="I599" s="28">
        <f t="shared" si="250"/>
        <v>1.5085009542334218</v>
      </c>
      <c r="J599" s="28">
        <f t="shared" si="250"/>
        <v>1.4159773858924001</v>
      </c>
      <c r="K599" s="28">
        <f t="shared" si="250"/>
        <v>1.3742041365523092</v>
      </c>
      <c r="L599" s="28">
        <f t="shared" si="250"/>
        <v>1.4210089357377642</v>
      </c>
      <c r="M599" s="28">
        <f t="shared" si="250"/>
        <v>1.4290882044870159</v>
      </c>
      <c r="N599" s="28">
        <f t="shared" si="250"/>
        <v>1.5482242437825395</v>
      </c>
      <c r="O599" s="28">
        <f t="shared" si="250"/>
        <v>1.5223519310037674</v>
      </c>
      <c r="P599" s="28">
        <f t="shared" si="250"/>
        <v>1.6372000297952549</v>
      </c>
      <c r="Q599" s="28">
        <f t="shared" si="250"/>
        <v>1.806759502150689</v>
      </c>
      <c r="R599" s="28">
        <f t="shared" si="250"/>
        <v>1.684161343368509</v>
      </c>
      <c r="S599" s="28">
        <f t="shared" si="250"/>
        <v>1.8505687148157939</v>
      </c>
      <c r="T599" s="28">
        <f t="shared" si="250"/>
        <v>1.9933808326618059</v>
      </c>
      <c r="U599" s="28">
        <f t="shared" si="250"/>
        <v>1.8585837352712886</v>
      </c>
      <c r="V599" s="28">
        <f t="shared" si="250"/>
        <v>1.8126786261060164</v>
      </c>
      <c r="W599" s="28">
        <f t="shared" si="250"/>
        <v>1.8993283160933538</v>
      </c>
      <c r="X599" s="28">
        <f t="shared" si="250"/>
        <v>1.955827324947192</v>
      </c>
      <c r="Y599" s="28">
        <f t="shared" si="250"/>
        <v>1.9603618601568469</v>
      </c>
      <c r="Z599" s="28">
        <f t="shared" si="250"/>
        <v>2.0313552382000131</v>
      </c>
      <c r="AA599" s="28">
        <f t="shared" si="250"/>
        <v>2.2270061117889211</v>
      </c>
      <c r="AB599" s="28">
        <f t="shared" si="250"/>
        <v>2.368758774166241</v>
      </c>
      <c r="AC599" s="28">
        <f t="shared" si="250"/>
        <v>2.4684476336571262</v>
      </c>
      <c r="AD599" s="28">
        <f t="shared" si="250"/>
        <v>2.5973236078529358</v>
      </c>
      <c r="AE599" s="28">
        <f t="shared" si="250"/>
        <v>2.658138756198031</v>
      </c>
    </row>
    <row r="600" spans="1:31" x14ac:dyDescent="0.2">
      <c r="A600" s="6" t="s">
        <v>19</v>
      </c>
      <c r="B600" s="7" t="s">
        <v>20</v>
      </c>
      <c r="C600" s="28">
        <f t="shared" ref="C600:AE600" si="251">+C601+C602+C603</f>
        <v>0.31988533125790686</v>
      </c>
      <c r="D600" s="28">
        <f t="shared" si="251"/>
        <v>0.37301920325360938</v>
      </c>
      <c r="E600" s="28">
        <f t="shared" si="251"/>
        <v>0.37976599414568135</v>
      </c>
      <c r="F600" s="28">
        <f t="shared" si="251"/>
        <v>0.35575630401189351</v>
      </c>
      <c r="G600" s="28">
        <f t="shared" si="251"/>
        <v>0.39426922847287138</v>
      </c>
      <c r="H600" s="28">
        <f t="shared" si="251"/>
        <v>0.39603848531540781</v>
      </c>
      <c r="I600" s="28">
        <f t="shared" si="251"/>
        <v>0.41235318041120256</v>
      </c>
      <c r="J600" s="28">
        <f t="shared" si="251"/>
        <v>0.27254118132152771</v>
      </c>
      <c r="K600" s="28">
        <f t="shared" si="251"/>
        <v>0.24616059440425075</v>
      </c>
      <c r="L600" s="28">
        <f t="shared" si="251"/>
        <v>0.27724661659102212</v>
      </c>
      <c r="M600" s="28">
        <f t="shared" si="251"/>
        <v>0.27464112278103425</v>
      </c>
      <c r="N600" s="28">
        <f t="shared" si="251"/>
        <v>0.26342675912884006</v>
      </c>
      <c r="O600" s="28">
        <f t="shared" si="251"/>
        <v>0.28255030695202354</v>
      </c>
      <c r="P600" s="28">
        <f t="shared" si="251"/>
        <v>0.31020267587738759</v>
      </c>
      <c r="Q600" s="28">
        <f t="shared" si="251"/>
        <v>0.31610281343291169</v>
      </c>
      <c r="R600" s="28">
        <f t="shared" si="251"/>
        <v>0.26658628332533485</v>
      </c>
      <c r="S600" s="28">
        <f t="shared" si="251"/>
        <v>0.26671432876183881</v>
      </c>
      <c r="T600" s="28">
        <f t="shared" si="251"/>
        <v>0.29041880517696655</v>
      </c>
      <c r="U600" s="28">
        <f t="shared" si="251"/>
        <v>0.294194942256221</v>
      </c>
      <c r="V600" s="28">
        <f t="shared" si="251"/>
        <v>0.30243057848722188</v>
      </c>
      <c r="W600" s="28">
        <f t="shared" si="251"/>
        <v>0.30042002564575082</v>
      </c>
      <c r="X600" s="28">
        <f t="shared" si="251"/>
        <v>0.28671078225580326</v>
      </c>
      <c r="Y600" s="28">
        <f t="shared" si="251"/>
        <v>0.27563770536743215</v>
      </c>
      <c r="Z600" s="28">
        <f t="shared" si="251"/>
        <v>0.28691001205011551</v>
      </c>
      <c r="AA600" s="28">
        <f t="shared" si="251"/>
        <v>0.31936827943850593</v>
      </c>
      <c r="AB600" s="28">
        <f t="shared" si="251"/>
        <v>0.29965139261909196</v>
      </c>
      <c r="AC600" s="28">
        <f t="shared" si="251"/>
        <v>0.28561661459892534</v>
      </c>
      <c r="AD600" s="28">
        <f t="shared" si="251"/>
        <v>0.2586310773533485</v>
      </c>
      <c r="AE600" s="28">
        <f t="shared" si="251"/>
        <v>0.24368435502893859</v>
      </c>
    </row>
    <row r="601" spans="1:31" x14ac:dyDescent="0.2">
      <c r="A601" s="8" t="s">
        <v>23</v>
      </c>
      <c r="B601" s="4" t="s">
        <v>24</v>
      </c>
      <c r="C601" s="37">
        <f t="shared" ref="C601:AE601" si="252">+C457</f>
        <v>0.31988533125790686</v>
      </c>
      <c r="D601" s="37">
        <f t="shared" si="252"/>
        <v>0.37301920325360938</v>
      </c>
      <c r="E601" s="37">
        <f t="shared" si="252"/>
        <v>0.37976599414568135</v>
      </c>
      <c r="F601" s="37">
        <f t="shared" si="252"/>
        <v>0.35575630401189351</v>
      </c>
      <c r="G601" s="37">
        <f t="shared" si="252"/>
        <v>0.39426922847287138</v>
      </c>
      <c r="H601" s="37">
        <f t="shared" si="252"/>
        <v>0.39603848531540781</v>
      </c>
      <c r="I601" s="37">
        <f t="shared" si="252"/>
        <v>0.41235318041120256</v>
      </c>
      <c r="J601" s="37">
        <f t="shared" si="252"/>
        <v>0.27254118132152771</v>
      </c>
      <c r="K601" s="37">
        <f t="shared" si="252"/>
        <v>0.24616059440425075</v>
      </c>
      <c r="L601" s="37">
        <f t="shared" si="252"/>
        <v>0.27724661659102212</v>
      </c>
      <c r="M601" s="37">
        <f t="shared" si="252"/>
        <v>0.27464112278103425</v>
      </c>
      <c r="N601" s="37">
        <f t="shared" si="252"/>
        <v>0.26342675912884006</v>
      </c>
      <c r="O601" s="37">
        <f t="shared" si="252"/>
        <v>0.28255030695202354</v>
      </c>
      <c r="P601" s="37">
        <f t="shared" si="252"/>
        <v>0.31020267587738759</v>
      </c>
      <c r="Q601" s="37">
        <f t="shared" si="252"/>
        <v>0.31610281343291169</v>
      </c>
      <c r="R601" s="37">
        <f t="shared" si="252"/>
        <v>0.26658628332533485</v>
      </c>
      <c r="S601" s="37">
        <f t="shared" si="252"/>
        <v>0.26671432876183881</v>
      </c>
      <c r="T601" s="37">
        <f t="shared" si="252"/>
        <v>0.29041880517696655</v>
      </c>
      <c r="U601" s="37">
        <f t="shared" si="252"/>
        <v>0.294194942256221</v>
      </c>
      <c r="V601" s="37">
        <f t="shared" si="252"/>
        <v>0.30243057848722188</v>
      </c>
      <c r="W601" s="37">
        <f t="shared" si="252"/>
        <v>0.30042002564575082</v>
      </c>
      <c r="X601" s="37">
        <f t="shared" si="252"/>
        <v>0.28671078225580326</v>
      </c>
      <c r="Y601" s="37">
        <f t="shared" si="252"/>
        <v>0.27563770536743215</v>
      </c>
      <c r="Z601" s="37">
        <f t="shared" si="252"/>
        <v>0.28691001205011551</v>
      </c>
      <c r="AA601" s="37">
        <f t="shared" si="252"/>
        <v>0.31936827943850593</v>
      </c>
      <c r="AB601" s="37">
        <f t="shared" si="252"/>
        <v>0.29965139261909196</v>
      </c>
      <c r="AC601" s="37">
        <f t="shared" si="252"/>
        <v>0.28561661459892534</v>
      </c>
      <c r="AD601" s="37">
        <f t="shared" si="252"/>
        <v>0.2586310773533485</v>
      </c>
      <c r="AE601" s="37">
        <f t="shared" si="252"/>
        <v>0.24368435502893859</v>
      </c>
    </row>
    <row r="602" spans="1:31" x14ac:dyDescent="0.2">
      <c r="A602" s="9" t="s">
        <v>142</v>
      </c>
      <c r="B602" s="4" t="s">
        <v>143</v>
      </c>
      <c r="C602" s="37">
        <f t="shared" ref="C602:AE602" si="253">+C463</f>
        <v>0</v>
      </c>
      <c r="D602" s="37">
        <f t="shared" si="253"/>
        <v>0</v>
      </c>
      <c r="E602" s="37">
        <f t="shared" si="253"/>
        <v>0</v>
      </c>
      <c r="F602" s="37">
        <f t="shared" si="253"/>
        <v>0</v>
      </c>
      <c r="G602" s="37">
        <f t="shared" si="253"/>
        <v>0</v>
      </c>
      <c r="H602" s="37">
        <f t="shared" si="253"/>
        <v>0</v>
      </c>
      <c r="I602" s="37">
        <f t="shared" si="253"/>
        <v>0</v>
      </c>
      <c r="J602" s="37">
        <f t="shared" si="253"/>
        <v>0</v>
      </c>
      <c r="K602" s="37">
        <f t="shared" si="253"/>
        <v>0</v>
      </c>
      <c r="L602" s="37">
        <f t="shared" si="253"/>
        <v>0</v>
      </c>
      <c r="M602" s="37">
        <f t="shared" si="253"/>
        <v>0</v>
      </c>
      <c r="N602" s="37">
        <f t="shared" si="253"/>
        <v>0</v>
      </c>
      <c r="O602" s="37">
        <f t="shared" si="253"/>
        <v>0</v>
      </c>
      <c r="P602" s="37">
        <f t="shared" si="253"/>
        <v>0</v>
      </c>
      <c r="Q602" s="37">
        <f t="shared" si="253"/>
        <v>0</v>
      </c>
      <c r="R602" s="37">
        <f t="shared" si="253"/>
        <v>0</v>
      </c>
      <c r="S602" s="37">
        <f t="shared" si="253"/>
        <v>0</v>
      </c>
      <c r="T602" s="37">
        <f t="shared" si="253"/>
        <v>0</v>
      </c>
      <c r="U602" s="37">
        <f t="shared" si="253"/>
        <v>0</v>
      </c>
      <c r="V602" s="37">
        <f t="shared" si="253"/>
        <v>0</v>
      </c>
      <c r="W602" s="37">
        <f t="shared" si="253"/>
        <v>0</v>
      </c>
      <c r="X602" s="37">
        <f t="shared" si="253"/>
        <v>0</v>
      </c>
      <c r="Y602" s="37">
        <f t="shared" si="253"/>
        <v>0</v>
      </c>
      <c r="Z602" s="37">
        <f t="shared" si="253"/>
        <v>0</v>
      </c>
      <c r="AA602" s="37">
        <f t="shared" si="253"/>
        <v>0</v>
      </c>
      <c r="AB602" s="37">
        <f t="shared" si="253"/>
        <v>0</v>
      </c>
      <c r="AC602" s="37">
        <f t="shared" si="253"/>
        <v>0</v>
      </c>
      <c r="AD602" s="37">
        <f t="shared" si="253"/>
        <v>0</v>
      </c>
      <c r="AE602" s="37">
        <f t="shared" si="253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4">+C605+C606+C607+C608+C609+C611+C612</f>
        <v>0</v>
      </c>
      <c r="D604" s="28">
        <f t="shared" si="254"/>
        <v>0</v>
      </c>
      <c r="E604" s="28">
        <f t="shared" si="254"/>
        <v>0</v>
      </c>
      <c r="F604" s="28">
        <f t="shared" si="254"/>
        <v>0</v>
      </c>
      <c r="G604" s="28">
        <f t="shared" si="254"/>
        <v>0</v>
      </c>
      <c r="H604" s="28">
        <f t="shared" si="254"/>
        <v>0</v>
      </c>
      <c r="I604" s="28">
        <f t="shared" si="254"/>
        <v>0</v>
      </c>
      <c r="J604" s="28">
        <f t="shared" si="254"/>
        <v>0</v>
      </c>
      <c r="K604" s="28">
        <f t="shared" si="254"/>
        <v>0</v>
      </c>
      <c r="L604" s="28">
        <f t="shared" si="254"/>
        <v>0</v>
      </c>
      <c r="M604" s="28">
        <f t="shared" si="254"/>
        <v>0</v>
      </c>
      <c r="N604" s="28">
        <f t="shared" si="254"/>
        <v>0</v>
      </c>
      <c r="O604" s="28">
        <f t="shared" si="254"/>
        <v>0</v>
      </c>
      <c r="P604" s="28">
        <f t="shared" si="254"/>
        <v>0</v>
      </c>
      <c r="Q604" s="28">
        <f t="shared" si="254"/>
        <v>0</v>
      </c>
      <c r="R604" s="28">
        <f t="shared" si="254"/>
        <v>0</v>
      </c>
      <c r="S604" s="28">
        <f t="shared" si="254"/>
        <v>0</v>
      </c>
      <c r="T604" s="28">
        <f t="shared" si="254"/>
        <v>0</v>
      </c>
      <c r="U604" s="28">
        <f t="shared" si="254"/>
        <v>0</v>
      </c>
      <c r="V604" s="28">
        <f t="shared" si="254"/>
        <v>0</v>
      </c>
      <c r="W604" s="28">
        <f t="shared" si="254"/>
        <v>0</v>
      </c>
      <c r="X604" s="28">
        <f t="shared" si="254"/>
        <v>0</v>
      </c>
      <c r="Y604" s="28">
        <f t="shared" si="254"/>
        <v>0</v>
      </c>
      <c r="Z604" s="28">
        <f t="shared" si="254"/>
        <v>0</v>
      </c>
      <c r="AA604" s="28">
        <f t="shared" si="254"/>
        <v>0</v>
      </c>
      <c r="AB604" s="28">
        <f t="shared" si="254"/>
        <v>0</v>
      </c>
      <c r="AC604" s="28">
        <f t="shared" si="254"/>
        <v>0</v>
      </c>
      <c r="AD604" s="28">
        <f t="shared" si="254"/>
        <v>0</v>
      </c>
      <c r="AE604" s="28">
        <f t="shared" si="254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5">+C472</f>
        <v>0</v>
      </c>
      <c r="D605" s="37">
        <f t="shared" si="255"/>
        <v>0</v>
      </c>
      <c r="E605" s="37">
        <f t="shared" si="255"/>
        <v>0</v>
      </c>
      <c r="F605" s="37">
        <f t="shared" si="255"/>
        <v>0</v>
      </c>
      <c r="G605" s="37">
        <f t="shared" si="255"/>
        <v>0</v>
      </c>
      <c r="H605" s="37">
        <f t="shared" si="255"/>
        <v>0</v>
      </c>
      <c r="I605" s="37">
        <f t="shared" si="255"/>
        <v>0</v>
      </c>
      <c r="J605" s="37">
        <f t="shared" si="255"/>
        <v>0</v>
      </c>
      <c r="K605" s="37">
        <f t="shared" si="255"/>
        <v>0</v>
      </c>
      <c r="L605" s="37">
        <f t="shared" si="255"/>
        <v>0</v>
      </c>
      <c r="M605" s="37">
        <f t="shared" si="255"/>
        <v>0</v>
      </c>
      <c r="N605" s="37">
        <f t="shared" si="255"/>
        <v>0</v>
      </c>
      <c r="O605" s="37">
        <f t="shared" si="255"/>
        <v>0</v>
      </c>
      <c r="P605" s="37">
        <f t="shared" si="255"/>
        <v>0</v>
      </c>
      <c r="Q605" s="37">
        <f t="shared" si="255"/>
        <v>0</v>
      </c>
      <c r="R605" s="37">
        <f t="shared" si="255"/>
        <v>0</v>
      </c>
      <c r="S605" s="37">
        <f t="shared" si="255"/>
        <v>0</v>
      </c>
      <c r="T605" s="37">
        <f t="shared" si="255"/>
        <v>0</v>
      </c>
      <c r="U605" s="37">
        <f t="shared" si="255"/>
        <v>0</v>
      </c>
      <c r="V605" s="37">
        <f t="shared" si="255"/>
        <v>0</v>
      </c>
      <c r="W605" s="37">
        <f t="shared" si="255"/>
        <v>0</v>
      </c>
      <c r="X605" s="37">
        <f t="shared" si="255"/>
        <v>0</v>
      </c>
      <c r="Y605" s="37">
        <f t="shared" si="255"/>
        <v>0</v>
      </c>
      <c r="Z605" s="37">
        <f t="shared" si="255"/>
        <v>0</v>
      </c>
      <c r="AA605" s="37">
        <f t="shared" si="255"/>
        <v>0</v>
      </c>
      <c r="AB605" s="37">
        <f t="shared" si="255"/>
        <v>0</v>
      </c>
      <c r="AC605" s="37">
        <f t="shared" si="255"/>
        <v>0</v>
      </c>
      <c r="AD605" s="37">
        <f t="shared" si="255"/>
        <v>0</v>
      </c>
      <c r="AE605" s="37">
        <f t="shared" si="25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6">+C478</f>
        <v>0</v>
      </c>
      <c r="D606" s="37">
        <f t="shared" si="256"/>
        <v>0</v>
      </c>
      <c r="E606" s="37">
        <f t="shared" si="256"/>
        <v>0</v>
      </c>
      <c r="F606" s="37">
        <f t="shared" si="256"/>
        <v>0</v>
      </c>
      <c r="G606" s="37">
        <f t="shared" si="256"/>
        <v>0</v>
      </c>
      <c r="H606" s="37">
        <f t="shared" si="256"/>
        <v>0</v>
      </c>
      <c r="I606" s="37">
        <f t="shared" si="256"/>
        <v>0</v>
      </c>
      <c r="J606" s="37">
        <f t="shared" si="256"/>
        <v>0</v>
      </c>
      <c r="K606" s="37">
        <f t="shared" si="256"/>
        <v>0</v>
      </c>
      <c r="L606" s="37">
        <f t="shared" si="256"/>
        <v>0</v>
      </c>
      <c r="M606" s="37">
        <f t="shared" si="256"/>
        <v>0</v>
      </c>
      <c r="N606" s="37">
        <f t="shared" si="256"/>
        <v>0</v>
      </c>
      <c r="O606" s="37">
        <f t="shared" si="256"/>
        <v>0</v>
      </c>
      <c r="P606" s="37">
        <f t="shared" si="256"/>
        <v>0</v>
      </c>
      <c r="Q606" s="37">
        <f t="shared" si="256"/>
        <v>0</v>
      </c>
      <c r="R606" s="37">
        <f t="shared" si="256"/>
        <v>0</v>
      </c>
      <c r="S606" s="37">
        <f t="shared" si="256"/>
        <v>0</v>
      </c>
      <c r="T606" s="37">
        <f t="shared" si="256"/>
        <v>0</v>
      </c>
      <c r="U606" s="37">
        <f t="shared" si="256"/>
        <v>0</v>
      </c>
      <c r="V606" s="37">
        <f t="shared" si="256"/>
        <v>0</v>
      </c>
      <c r="W606" s="37">
        <f t="shared" si="256"/>
        <v>0</v>
      </c>
      <c r="X606" s="37">
        <f t="shared" si="256"/>
        <v>0</v>
      </c>
      <c r="Y606" s="37">
        <f t="shared" si="256"/>
        <v>0</v>
      </c>
      <c r="Z606" s="37">
        <f t="shared" si="256"/>
        <v>0</v>
      </c>
      <c r="AA606" s="37">
        <f t="shared" si="256"/>
        <v>0</v>
      </c>
      <c r="AB606" s="37">
        <f t="shared" si="256"/>
        <v>0</v>
      </c>
      <c r="AC606" s="37">
        <f t="shared" si="256"/>
        <v>0</v>
      </c>
      <c r="AD606" s="37">
        <f t="shared" si="256"/>
        <v>0</v>
      </c>
      <c r="AE606" s="37">
        <f t="shared" si="25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7">+C489</f>
        <v>0</v>
      </c>
      <c r="D607" s="37">
        <f t="shared" si="257"/>
        <v>0</v>
      </c>
      <c r="E607" s="37">
        <f t="shared" si="257"/>
        <v>0</v>
      </c>
      <c r="F607" s="37">
        <f t="shared" si="257"/>
        <v>0</v>
      </c>
      <c r="G607" s="37">
        <f t="shared" si="257"/>
        <v>0</v>
      </c>
      <c r="H607" s="37">
        <f t="shared" si="257"/>
        <v>0</v>
      </c>
      <c r="I607" s="37">
        <f t="shared" si="257"/>
        <v>0</v>
      </c>
      <c r="J607" s="37">
        <f t="shared" si="257"/>
        <v>0</v>
      </c>
      <c r="K607" s="37">
        <f t="shared" si="257"/>
        <v>0</v>
      </c>
      <c r="L607" s="37">
        <f t="shared" si="257"/>
        <v>0</v>
      </c>
      <c r="M607" s="37">
        <f t="shared" si="257"/>
        <v>0</v>
      </c>
      <c r="N607" s="37">
        <f t="shared" si="257"/>
        <v>0</v>
      </c>
      <c r="O607" s="37">
        <f t="shared" si="257"/>
        <v>0</v>
      </c>
      <c r="P607" s="37">
        <f t="shared" si="257"/>
        <v>0</v>
      </c>
      <c r="Q607" s="37">
        <f t="shared" si="257"/>
        <v>0</v>
      </c>
      <c r="R607" s="37">
        <f t="shared" si="257"/>
        <v>0</v>
      </c>
      <c r="S607" s="37">
        <f t="shared" si="257"/>
        <v>0</v>
      </c>
      <c r="T607" s="37">
        <f t="shared" si="257"/>
        <v>0</v>
      </c>
      <c r="U607" s="37">
        <f t="shared" si="257"/>
        <v>0</v>
      </c>
      <c r="V607" s="37">
        <f t="shared" si="257"/>
        <v>0</v>
      </c>
      <c r="W607" s="37">
        <f t="shared" si="257"/>
        <v>0</v>
      </c>
      <c r="X607" s="37">
        <f t="shared" si="257"/>
        <v>0</v>
      </c>
      <c r="Y607" s="37">
        <f t="shared" si="257"/>
        <v>0</v>
      </c>
      <c r="Z607" s="37">
        <f t="shared" si="257"/>
        <v>0</v>
      </c>
      <c r="AA607" s="37">
        <f t="shared" si="257"/>
        <v>0</v>
      </c>
      <c r="AB607" s="37">
        <f t="shared" si="257"/>
        <v>0</v>
      </c>
      <c r="AC607" s="37">
        <f t="shared" si="257"/>
        <v>0</v>
      </c>
      <c r="AD607" s="37">
        <f t="shared" si="257"/>
        <v>0</v>
      </c>
      <c r="AE607" s="37">
        <f t="shared" si="257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58">+C497</f>
        <v>0</v>
      </c>
      <c r="D608" s="37">
        <f t="shared" si="258"/>
        <v>0</v>
      </c>
      <c r="E608" s="37">
        <f t="shared" si="258"/>
        <v>0</v>
      </c>
      <c r="F608" s="37">
        <f t="shared" si="258"/>
        <v>0</v>
      </c>
      <c r="G608" s="37">
        <f t="shared" si="258"/>
        <v>0</v>
      </c>
      <c r="H608" s="37">
        <f t="shared" si="258"/>
        <v>0</v>
      </c>
      <c r="I608" s="37">
        <f t="shared" si="258"/>
        <v>0</v>
      </c>
      <c r="J608" s="37">
        <f t="shared" si="258"/>
        <v>0</v>
      </c>
      <c r="K608" s="37">
        <f t="shared" si="258"/>
        <v>0</v>
      </c>
      <c r="L608" s="37">
        <f t="shared" si="258"/>
        <v>0</v>
      </c>
      <c r="M608" s="37">
        <f t="shared" si="258"/>
        <v>0</v>
      </c>
      <c r="N608" s="37">
        <f t="shared" si="258"/>
        <v>0</v>
      </c>
      <c r="O608" s="37">
        <f t="shared" si="258"/>
        <v>0</v>
      </c>
      <c r="P608" s="37">
        <f t="shared" si="258"/>
        <v>0</v>
      </c>
      <c r="Q608" s="37">
        <f t="shared" si="258"/>
        <v>0</v>
      </c>
      <c r="R608" s="37">
        <f t="shared" si="258"/>
        <v>0</v>
      </c>
      <c r="S608" s="37">
        <f t="shared" si="258"/>
        <v>0</v>
      </c>
      <c r="T608" s="37">
        <f t="shared" si="258"/>
        <v>0</v>
      </c>
      <c r="U608" s="37">
        <f t="shared" si="258"/>
        <v>0</v>
      </c>
      <c r="V608" s="37">
        <f t="shared" si="258"/>
        <v>0</v>
      </c>
      <c r="W608" s="37">
        <f t="shared" si="258"/>
        <v>0</v>
      </c>
      <c r="X608" s="37">
        <f t="shared" si="258"/>
        <v>0</v>
      </c>
      <c r="Y608" s="37">
        <f t="shared" si="258"/>
        <v>0</v>
      </c>
      <c r="Z608" s="37">
        <f t="shared" si="258"/>
        <v>0</v>
      </c>
      <c r="AA608" s="37">
        <f t="shared" si="258"/>
        <v>0</v>
      </c>
      <c r="AB608" s="37">
        <f t="shared" si="258"/>
        <v>0</v>
      </c>
      <c r="AC608" s="37">
        <f t="shared" si="258"/>
        <v>0</v>
      </c>
      <c r="AD608" s="37">
        <f t="shared" si="258"/>
        <v>0</v>
      </c>
      <c r="AE608" s="37">
        <f t="shared" si="258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59">+C502</f>
        <v>0</v>
      </c>
      <c r="D609" s="37">
        <f t="shared" si="259"/>
        <v>0</v>
      </c>
      <c r="E609" s="37">
        <f t="shared" si="259"/>
        <v>0</v>
      </c>
      <c r="F609" s="37">
        <f t="shared" si="259"/>
        <v>0</v>
      </c>
      <c r="G609" s="37">
        <f t="shared" si="259"/>
        <v>0</v>
      </c>
      <c r="H609" s="37">
        <f t="shared" si="259"/>
        <v>0</v>
      </c>
      <c r="I609" s="37">
        <f t="shared" si="259"/>
        <v>0</v>
      </c>
      <c r="J609" s="37">
        <f t="shared" si="259"/>
        <v>0</v>
      </c>
      <c r="K609" s="37">
        <f t="shared" si="259"/>
        <v>0</v>
      </c>
      <c r="L609" s="37">
        <f t="shared" si="259"/>
        <v>0</v>
      </c>
      <c r="M609" s="37">
        <f t="shared" si="259"/>
        <v>0</v>
      </c>
      <c r="N609" s="37">
        <f t="shared" si="259"/>
        <v>0</v>
      </c>
      <c r="O609" s="37">
        <f t="shared" si="259"/>
        <v>0</v>
      </c>
      <c r="P609" s="37">
        <f t="shared" si="259"/>
        <v>0</v>
      </c>
      <c r="Q609" s="37">
        <f t="shared" si="259"/>
        <v>0</v>
      </c>
      <c r="R609" s="37">
        <f t="shared" si="259"/>
        <v>0</v>
      </c>
      <c r="S609" s="37">
        <f t="shared" si="259"/>
        <v>0</v>
      </c>
      <c r="T609" s="37">
        <f t="shared" si="259"/>
        <v>0</v>
      </c>
      <c r="U609" s="37">
        <f t="shared" si="259"/>
        <v>0</v>
      </c>
      <c r="V609" s="37">
        <f t="shared" si="259"/>
        <v>0</v>
      </c>
      <c r="W609" s="37">
        <f t="shared" si="259"/>
        <v>0</v>
      </c>
      <c r="X609" s="37">
        <f t="shared" si="259"/>
        <v>0</v>
      </c>
      <c r="Y609" s="37">
        <f t="shared" si="259"/>
        <v>0</v>
      </c>
      <c r="Z609" s="37">
        <f t="shared" si="259"/>
        <v>0</v>
      </c>
      <c r="AA609" s="37">
        <f t="shared" si="259"/>
        <v>0</v>
      </c>
      <c r="AB609" s="37">
        <f t="shared" si="259"/>
        <v>0</v>
      </c>
      <c r="AC609" s="37">
        <f t="shared" si="259"/>
        <v>0</v>
      </c>
      <c r="AD609" s="37">
        <f t="shared" si="259"/>
        <v>0</v>
      </c>
      <c r="AE609" s="37">
        <f t="shared" si="25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0">+C515</f>
        <v>0</v>
      </c>
      <c r="D611" s="37">
        <f t="shared" si="260"/>
        <v>0</v>
      </c>
      <c r="E611" s="37">
        <f t="shared" si="260"/>
        <v>0</v>
      </c>
      <c r="F611" s="37">
        <f t="shared" si="260"/>
        <v>0</v>
      </c>
      <c r="G611" s="37">
        <f t="shared" si="260"/>
        <v>0</v>
      </c>
      <c r="H611" s="37">
        <f t="shared" si="260"/>
        <v>0</v>
      </c>
      <c r="I611" s="37">
        <f t="shared" si="260"/>
        <v>0</v>
      </c>
      <c r="J611" s="37">
        <f t="shared" si="260"/>
        <v>0</v>
      </c>
      <c r="K611" s="37">
        <f t="shared" si="260"/>
        <v>0</v>
      </c>
      <c r="L611" s="37">
        <f t="shared" si="260"/>
        <v>0</v>
      </c>
      <c r="M611" s="37">
        <f t="shared" si="260"/>
        <v>0</v>
      </c>
      <c r="N611" s="37">
        <f t="shared" si="260"/>
        <v>0</v>
      </c>
      <c r="O611" s="37">
        <f t="shared" si="260"/>
        <v>0</v>
      </c>
      <c r="P611" s="37">
        <f t="shared" si="260"/>
        <v>0</v>
      </c>
      <c r="Q611" s="37">
        <f t="shared" si="260"/>
        <v>0</v>
      </c>
      <c r="R611" s="37">
        <f t="shared" si="260"/>
        <v>0</v>
      </c>
      <c r="S611" s="37">
        <f t="shared" si="260"/>
        <v>0</v>
      </c>
      <c r="T611" s="37">
        <f t="shared" si="260"/>
        <v>0</v>
      </c>
      <c r="U611" s="37">
        <f t="shared" si="260"/>
        <v>0</v>
      </c>
      <c r="V611" s="37">
        <f t="shared" si="260"/>
        <v>0</v>
      </c>
      <c r="W611" s="37">
        <f t="shared" si="260"/>
        <v>0</v>
      </c>
      <c r="X611" s="37">
        <f t="shared" si="260"/>
        <v>0</v>
      </c>
      <c r="Y611" s="37">
        <f t="shared" si="260"/>
        <v>0</v>
      </c>
      <c r="Z611" s="37">
        <f t="shared" si="260"/>
        <v>0</v>
      </c>
      <c r="AA611" s="37">
        <f t="shared" si="260"/>
        <v>0</v>
      </c>
      <c r="AB611" s="37">
        <f t="shared" si="260"/>
        <v>0</v>
      </c>
      <c r="AC611" s="37">
        <f t="shared" si="260"/>
        <v>0</v>
      </c>
      <c r="AD611" s="37">
        <f t="shared" si="260"/>
        <v>0</v>
      </c>
      <c r="AE611" s="37">
        <f t="shared" si="260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1">+C520</f>
        <v>0</v>
      </c>
      <c r="D612" s="37">
        <f t="shared" si="261"/>
        <v>0</v>
      </c>
      <c r="E612" s="37">
        <f t="shared" si="261"/>
        <v>0</v>
      </c>
      <c r="F612" s="37">
        <f t="shared" si="261"/>
        <v>0</v>
      </c>
      <c r="G612" s="37">
        <f t="shared" si="261"/>
        <v>0</v>
      </c>
      <c r="H612" s="37">
        <f t="shared" si="261"/>
        <v>0</v>
      </c>
      <c r="I612" s="37">
        <f t="shared" si="261"/>
        <v>0</v>
      </c>
      <c r="J612" s="37">
        <f t="shared" si="261"/>
        <v>0</v>
      </c>
      <c r="K612" s="37">
        <f t="shared" si="261"/>
        <v>0</v>
      </c>
      <c r="L612" s="37">
        <f t="shared" si="261"/>
        <v>0</v>
      </c>
      <c r="M612" s="37">
        <f t="shared" si="261"/>
        <v>0</v>
      </c>
      <c r="N612" s="37">
        <f t="shared" si="261"/>
        <v>0</v>
      </c>
      <c r="O612" s="37">
        <f t="shared" si="261"/>
        <v>0</v>
      </c>
      <c r="P612" s="37">
        <f t="shared" si="261"/>
        <v>0</v>
      </c>
      <c r="Q612" s="37">
        <f t="shared" si="261"/>
        <v>0</v>
      </c>
      <c r="R612" s="37">
        <f t="shared" si="261"/>
        <v>0</v>
      </c>
      <c r="S612" s="37">
        <f t="shared" si="261"/>
        <v>0</v>
      </c>
      <c r="T612" s="37">
        <f t="shared" si="261"/>
        <v>0</v>
      </c>
      <c r="U612" s="37">
        <f t="shared" si="261"/>
        <v>0</v>
      </c>
      <c r="V612" s="37">
        <f t="shared" si="261"/>
        <v>0</v>
      </c>
      <c r="W612" s="37">
        <f t="shared" si="261"/>
        <v>0</v>
      </c>
      <c r="X612" s="37">
        <f t="shared" si="261"/>
        <v>0</v>
      </c>
      <c r="Y612" s="37">
        <f t="shared" si="261"/>
        <v>0</v>
      </c>
      <c r="Z612" s="37">
        <f t="shared" si="261"/>
        <v>0</v>
      </c>
      <c r="AA612" s="37">
        <f t="shared" si="261"/>
        <v>0</v>
      </c>
      <c r="AB612" s="37">
        <f t="shared" si="261"/>
        <v>0</v>
      </c>
      <c r="AC612" s="37">
        <f t="shared" si="261"/>
        <v>0</v>
      </c>
      <c r="AD612" s="37">
        <f t="shared" si="261"/>
        <v>0</v>
      </c>
      <c r="AE612" s="37">
        <f t="shared" si="261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2">+C614+C615+C616+C617+C618+C619+C620+C621+C622+C623</f>
        <v>0.43964868701747267</v>
      </c>
      <c r="D613" s="28">
        <f t="shared" si="262"/>
        <v>0.44013859016700635</v>
      </c>
      <c r="E613" s="28">
        <f t="shared" si="262"/>
        <v>0.44239252882842434</v>
      </c>
      <c r="F613" s="28">
        <f t="shared" si="262"/>
        <v>0.44654641883218726</v>
      </c>
      <c r="G613" s="28">
        <f t="shared" si="262"/>
        <v>0.45016292041238265</v>
      </c>
      <c r="H613" s="28">
        <f t="shared" si="262"/>
        <v>0.45006471124824771</v>
      </c>
      <c r="I613" s="28">
        <f t="shared" si="262"/>
        <v>0.43812413710335552</v>
      </c>
      <c r="J613" s="28">
        <f t="shared" si="262"/>
        <v>0.44173300936398713</v>
      </c>
      <c r="K613" s="28">
        <f t="shared" si="262"/>
        <v>0.43846958426195132</v>
      </c>
      <c r="L613" s="28">
        <f t="shared" si="262"/>
        <v>0.43586750050718759</v>
      </c>
      <c r="M613" s="28">
        <f t="shared" si="262"/>
        <v>0.43101673739582314</v>
      </c>
      <c r="N613" s="28">
        <f t="shared" si="262"/>
        <v>0.42055102053087118</v>
      </c>
      <c r="O613" s="28">
        <f t="shared" si="262"/>
        <v>0.41756077201788899</v>
      </c>
      <c r="P613" s="28">
        <f t="shared" si="262"/>
        <v>0.41261911192715089</v>
      </c>
      <c r="Q613" s="28">
        <f t="shared" si="262"/>
        <v>0.41190903979014848</v>
      </c>
      <c r="R613" s="28">
        <f t="shared" si="262"/>
        <v>0.40961927276913868</v>
      </c>
      <c r="S613" s="28">
        <f t="shared" si="262"/>
        <v>0.40707039336258538</v>
      </c>
      <c r="T613" s="28">
        <f t="shared" si="262"/>
        <v>0.40430131219485049</v>
      </c>
      <c r="U613" s="28">
        <f t="shared" si="262"/>
        <v>0.4042784590855158</v>
      </c>
      <c r="V613" s="28">
        <f t="shared" si="262"/>
        <v>0.40420992605518113</v>
      </c>
      <c r="W613" s="28">
        <f t="shared" si="262"/>
        <v>0.40490865317502583</v>
      </c>
      <c r="X613" s="28">
        <f t="shared" si="262"/>
        <v>0.40523781363477401</v>
      </c>
      <c r="Y613" s="28">
        <f t="shared" si="262"/>
        <v>0.4078479890500662</v>
      </c>
      <c r="Z613" s="28">
        <f t="shared" si="262"/>
        <v>0.40553050640077237</v>
      </c>
      <c r="AA613" s="28">
        <f t="shared" si="262"/>
        <v>0.4028007909412602</v>
      </c>
      <c r="AB613" s="28">
        <f t="shared" si="262"/>
        <v>0.40267664956973825</v>
      </c>
      <c r="AC613" s="28">
        <f t="shared" si="262"/>
        <v>0.40478893282385853</v>
      </c>
      <c r="AD613" s="28">
        <f t="shared" si="262"/>
        <v>0.40633302523395665</v>
      </c>
      <c r="AE613" s="28">
        <f t="shared" si="262"/>
        <v>0.40900042784615254</v>
      </c>
    </row>
    <row r="614" spans="1:31" x14ac:dyDescent="0.2">
      <c r="A614" s="9" t="s">
        <v>392</v>
      </c>
      <c r="B614" s="4" t="s">
        <v>393</v>
      </c>
      <c r="C614" s="37">
        <f t="shared" ref="C614:AE614" si="263">+C525</f>
        <v>0.3707053490712845</v>
      </c>
      <c r="D614" s="37">
        <f t="shared" si="263"/>
        <v>0.37019334445479696</v>
      </c>
      <c r="E614" s="37">
        <f t="shared" si="263"/>
        <v>0.37160473967121654</v>
      </c>
      <c r="F614" s="37">
        <f t="shared" si="263"/>
        <v>0.374875210042664</v>
      </c>
      <c r="G614" s="37">
        <f t="shared" si="263"/>
        <v>0.37710475837504548</v>
      </c>
      <c r="H614" s="37">
        <f t="shared" si="263"/>
        <v>0.3764902343050508</v>
      </c>
      <c r="I614" s="37">
        <f t="shared" si="263"/>
        <v>0.36338325630112056</v>
      </c>
      <c r="J614" s="37">
        <f t="shared" si="263"/>
        <v>0.36505265977185541</v>
      </c>
      <c r="K614" s="37">
        <f t="shared" si="263"/>
        <v>0.36100772234170359</v>
      </c>
      <c r="L614" s="37">
        <f t="shared" si="263"/>
        <v>0.35700412967517675</v>
      </c>
      <c r="M614" s="37">
        <f t="shared" si="263"/>
        <v>0.35283582757999737</v>
      </c>
      <c r="N614" s="37">
        <f t="shared" si="263"/>
        <v>0.34916666096876747</v>
      </c>
      <c r="O614" s="37">
        <f t="shared" si="263"/>
        <v>0.34517353873601736</v>
      </c>
      <c r="P614" s="37">
        <f t="shared" si="263"/>
        <v>0.34093951494306385</v>
      </c>
      <c r="Q614" s="37">
        <f t="shared" si="263"/>
        <v>0.3369022153790463</v>
      </c>
      <c r="R614" s="37">
        <f t="shared" si="263"/>
        <v>0.33294340739229916</v>
      </c>
      <c r="S614" s="37">
        <f t="shared" si="263"/>
        <v>0.32903940334338483</v>
      </c>
      <c r="T614" s="37">
        <f t="shared" si="263"/>
        <v>0.32494822827641046</v>
      </c>
      <c r="U614" s="37">
        <f t="shared" si="263"/>
        <v>0.32504794612223797</v>
      </c>
      <c r="V614" s="37">
        <f t="shared" si="263"/>
        <v>0.32511902769138801</v>
      </c>
      <c r="W614" s="37">
        <f t="shared" si="263"/>
        <v>0.32529779592220992</v>
      </c>
      <c r="X614" s="37">
        <f t="shared" si="263"/>
        <v>0.32439660063301368</v>
      </c>
      <c r="Y614" s="37">
        <f t="shared" si="263"/>
        <v>0.32430265570184996</v>
      </c>
      <c r="Z614" s="37">
        <f t="shared" si="263"/>
        <v>0.32370249867264439</v>
      </c>
      <c r="AA614" s="37">
        <f t="shared" si="263"/>
        <v>0.3219288788560451</v>
      </c>
      <c r="AB614" s="37">
        <f t="shared" si="263"/>
        <v>0.32040166100090367</v>
      </c>
      <c r="AC614" s="37">
        <f t="shared" si="263"/>
        <v>0.32194327199190581</v>
      </c>
      <c r="AD614" s="37">
        <f t="shared" si="263"/>
        <v>0.32343268279563975</v>
      </c>
      <c r="AE614" s="37">
        <f t="shared" si="263"/>
        <v>0.32503614782831053</v>
      </c>
    </row>
    <row r="615" spans="1:31" x14ac:dyDescent="0.2">
      <c r="A615" s="9" t="s">
        <v>439</v>
      </c>
      <c r="B615" s="4" t="s">
        <v>440</v>
      </c>
      <c r="C615" s="37">
        <f t="shared" ref="C615:AE615" si="264">+C530</f>
        <v>6.8126572165972676E-2</v>
      </c>
      <c r="D615" s="37">
        <f t="shared" si="264"/>
        <v>6.9166184408349971E-2</v>
      </c>
      <c r="E615" s="37">
        <f t="shared" si="264"/>
        <v>7.0045742736284833E-2</v>
      </c>
      <c r="F615" s="37">
        <f t="shared" si="264"/>
        <v>7.0965001203736028E-2</v>
      </c>
      <c r="G615" s="37">
        <f t="shared" si="264"/>
        <v>7.2386609736984714E-2</v>
      </c>
      <c r="H615" s="37">
        <f t="shared" si="264"/>
        <v>7.2936608253796248E-2</v>
      </c>
      <c r="I615" s="37">
        <f t="shared" si="264"/>
        <v>7.4132775163139167E-2</v>
      </c>
      <c r="J615" s="37">
        <f t="shared" si="264"/>
        <v>7.6088631625157999E-2</v>
      </c>
      <c r="K615" s="37">
        <f t="shared" si="264"/>
        <v>7.6872522537337548E-2</v>
      </c>
      <c r="L615" s="37">
        <f t="shared" si="264"/>
        <v>7.8278637455930361E-2</v>
      </c>
      <c r="M615" s="37">
        <f t="shared" si="264"/>
        <v>7.7602289474417802E-2</v>
      </c>
      <c r="N615" s="37">
        <f t="shared" si="264"/>
        <v>7.0825364612756903E-2</v>
      </c>
      <c r="O615" s="37">
        <f t="shared" si="264"/>
        <v>7.185241066013201E-2</v>
      </c>
      <c r="P615" s="37">
        <f t="shared" si="264"/>
        <v>7.1173371494008431E-2</v>
      </c>
      <c r="Q615" s="37">
        <f t="shared" si="264"/>
        <v>7.4533619805176421E-2</v>
      </c>
      <c r="R615" s="37">
        <f t="shared" si="264"/>
        <v>7.6240149680978114E-2</v>
      </c>
      <c r="S615" s="37">
        <f t="shared" si="264"/>
        <v>7.7637185131361974E-2</v>
      </c>
      <c r="T615" s="37">
        <f t="shared" si="264"/>
        <v>7.9005626662980472E-2</v>
      </c>
      <c r="U615" s="37">
        <f t="shared" si="264"/>
        <v>7.8967374149481184E-2</v>
      </c>
      <c r="V615" s="37">
        <f t="shared" si="264"/>
        <v>7.8902114222173067E-2</v>
      </c>
      <c r="W615" s="37">
        <f t="shared" si="264"/>
        <v>7.9486464013886204E-2</v>
      </c>
      <c r="X615" s="37">
        <f t="shared" si="264"/>
        <v>8.0732816709318922E-2</v>
      </c>
      <c r="Y615" s="37">
        <f t="shared" si="264"/>
        <v>8.3452934002263085E-2</v>
      </c>
      <c r="Z615" s="37">
        <f t="shared" si="264"/>
        <v>8.1751605328663088E-2</v>
      </c>
      <c r="AA615" s="37">
        <f t="shared" si="264"/>
        <v>8.0807873296238328E-2</v>
      </c>
      <c r="AB615" s="37">
        <f t="shared" si="264"/>
        <v>8.2230461113846229E-2</v>
      </c>
      <c r="AC615" s="37">
        <f t="shared" si="264"/>
        <v>8.2817249271952692E-2</v>
      </c>
      <c r="AD615" s="37">
        <f t="shared" si="264"/>
        <v>8.2870966168316879E-2</v>
      </c>
      <c r="AE615" s="37">
        <f t="shared" si="264"/>
        <v>8.3933939037842048E-2</v>
      </c>
    </row>
    <row r="616" spans="1:31" x14ac:dyDescent="0.2">
      <c r="A616" s="9" t="s">
        <v>477</v>
      </c>
      <c r="B616" s="4" t="s">
        <v>478</v>
      </c>
      <c r="C616" s="37">
        <f t="shared" ref="C616:AE616" si="265">+C536</f>
        <v>0</v>
      </c>
      <c r="D616" s="37">
        <f t="shared" si="265"/>
        <v>0</v>
      </c>
      <c r="E616" s="37">
        <f t="shared" si="265"/>
        <v>0</v>
      </c>
      <c r="F616" s="37">
        <f t="shared" si="265"/>
        <v>0</v>
      </c>
      <c r="G616" s="37">
        <f t="shared" si="265"/>
        <v>0</v>
      </c>
      <c r="H616" s="37">
        <f t="shared" si="265"/>
        <v>0</v>
      </c>
      <c r="I616" s="37">
        <f t="shared" si="265"/>
        <v>0</v>
      </c>
      <c r="J616" s="37">
        <f t="shared" si="265"/>
        <v>0</v>
      </c>
      <c r="K616" s="37">
        <f t="shared" si="265"/>
        <v>0</v>
      </c>
      <c r="L616" s="37">
        <f t="shared" si="265"/>
        <v>0</v>
      </c>
      <c r="M616" s="37">
        <f t="shared" si="265"/>
        <v>0</v>
      </c>
      <c r="N616" s="37">
        <f t="shared" si="265"/>
        <v>0</v>
      </c>
      <c r="O616" s="37">
        <f t="shared" si="265"/>
        <v>0</v>
      </c>
      <c r="P616" s="37">
        <f t="shared" si="265"/>
        <v>0</v>
      </c>
      <c r="Q616" s="37">
        <f t="shared" si="265"/>
        <v>0</v>
      </c>
      <c r="R616" s="37">
        <f t="shared" si="265"/>
        <v>0</v>
      </c>
      <c r="S616" s="37">
        <f t="shared" si="265"/>
        <v>0</v>
      </c>
      <c r="T616" s="37">
        <f t="shared" si="265"/>
        <v>0</v>
      </c>
      <c r="U616" s="37">
        <f t="shared" si="265"/>
        <v>0</v>
      </c>
      <c r="V616" s="37">
        <f t="shared" si="265"/>
        <v>0</v>
      </c>
      <c r="W616" s="37">
        <f t="shared" si="265"/>
        <v>0</v>
      </c>
      <c r="X616" s="37">
        <f t="shared" si="265"/>
        <v>0</v>
      </c>
      <c r="Y616" s="37">
        <f t="shared" si="265"/>
        <v>0</v>
      </c>
      <c r="Z616" s="37">
        <f t="shared" si="265"/>
        <v>0</v>
      </c>
      <c r="AA616" s="37">
        <f t="shared" si="265"/>
        <v>0</v>
      </c>
      <c r="AB616" s="37">
        <f t="shared" si="265"/>
        <v>0</v>
      </c>
      <c r="AC616" s="37">
        <f t="shared" si="265"/>
        <v>0</v>
      </c>
      <c r="AD616" s="37">
        <f t="shared" si="265"/>
        <v>0</v>
      </c>
      <c r="AE616" s="37">
        <f t="shared" si="265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6">+C545</f>
        <v>8.1676578021548966E-4</v>
      </c>
      <c r="D619" s="36">
        <f t="shared" si="266"/>
        <v>7.7906130385938107E-4</v>
      </c>
      <c r="E619" s="36">
        <f t="shared" si="266"/>
        <v>7.4204642092295437E-4</v>
      </c>
      <c r="F619" s="36">
        <f t="shared" si="266"/>
        <v>7.062075857872125E-4</v>
      </c>
      <c r="G619" s="36">
        <f t="shared" si="266"/>
        <v>6.7155230035250574E-4</v>
      </c>
      <c r="H619" s="36">
        <f t="shared" si="266"/>
        <v>6.378686894006636E-4</v>
      </c>
      <c r="I619" s="36">
        <f t="shared" si="266"/>
        <v>6.0810563909581572E-4</v>
      </c>
      <c r="J619" s="36">
        <f t="shared" si="266"/>
        <v>5.9171796697374019E-4</v>
      </c>
      <c r="K619" s="36">
        <f t="shared" si="266"/>
        <v>5.8933938291014394E-4</v>
      </c>
      <c r="L619" s="36">
        <f t="shared" si="266"/>
        <v>5.8473337608043409E-4</v>
      </c>
      <c r="M619" s="36">
        <f t="shared" si="266"/>
        <v>5.7862034140797791E-4</v>
      </c>
      <c r="N619" s="36">
        <f t="shared" si="266"/>
        <v>5.5899494934679556E-4</v>
      </c>
      <c r="O619" s="36">
        <f t="shared" si="266"/>
        <v>5.3482262173962702E-4</v>
      </c>
      <c r="P619" s="36">
        <f t="shared" si="266"/>
        <v>5.0622549007860976E-4</v>
      </c>
      <c r="Q619" s="36">
        <f t="shared" si="266"/>
        <v>4.7320460592576634E-4</v>
      </c>
      <c r="R619" s="36">
        <f t="shared" si="266"/>
        <v>4.3571569586142278E-4</v>
      </c>
      <c r="S619" s="36">
        <f t="shared" si="266"/>
        <v>3.9380488783856621E-4</v>
      </c>
      <c r="T619" s="36">
        <f t="shared" si="266"/>
        <v>3.4745725545951142E-4</v>
      </c>
      <c r="U619" s="36">
        <f t="shared" si="266"/>
        <v>2.6313881379662351E-4</v>
      </c>
      <c r="V619" s="36">
        <f t="shared" si="266"/>
        <v>1.8878414162002671E-4</v>
      </c>
      <c r="W619" s="36">
        <f t="shared" si="266"/>
        <v>1.2439323892972097E-4</v>
      </c>
      <c r="X619" s="36">
        <f t="shared" si="266"/>
        <v>1.0839629244143412E-4</v>
      </c>
      <c r="Y619" s="36">
        <f t="shared" si="266"/>
        <v>9.2399345953147335E-5</v>
      </c>
      <c r="Z619" s="36">
        <f t="shared" si="266"/>
        <v>7.640239946486046E-5</v>
      </c>
      <c r="AA619" s="36">
        <f t="shared" si="266"/>
        <v>6.4038788976734787E-5</v>
      </c>
      <c r="AB619" s="36">
        <f t="shared" si="266"/>
        <v>4.4527454988367412E-5</v>
      </c>
      <c r="AC619" s="36">
        <f t="shared" si="266"/>
        <v>2.8411560000000001E-5</v>
      </c>
      <c r="AD619" s="36">
        <f t="shared" si="266"/>
        <v>2.9376270000000003E-5</v>
      </c>
      <c r="AE619" s="36">
        <f t="shared" si="266"/>
        <v>3.0340979999999995E-5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7">+C554</f>
        <v>0</v>
      </c>
      <c r="D623" s="37">
        <f t="shared" si="267"/>
        <v>0</v>
      </c>
      <c r="E623" s="37">
        <f t="shared" si="267"/>
        <v>0</v>
      </c>
      <c r="F623" s="37">
        <f t="shared" si="267"/>
        <v>0</v>
      </c>
      <c r="G623" s="37">
        <f t="shared" si="267"/>
        <v>0</v>
      </c>
      <c r="H623" s="37">
        <f t="shared" si="267"/>
        <v>0</v>
      </c>
      <c r="I623" s="37">
        <f t="shared" si="267"/>
        <v>0</v>
      </c>
      <c r="J623" s="37">
        <f t="shared" si="267"/>
        <v>0</v>
      </c>
      <c r="K623" s="37">
        <f t="shared" si="267"/>
        <v>0</v>
      </c>
      <c r="L623" s="37">
        <f t="shared" si="267"/>
        <v>0</v>
      </c>
      <c r="M623" s="37">
        <f t="shared" si="267"/>
        <v>0</v>
      </c>
      <c r="N623" s="37">
        <f t="shared" si="267"/>
        <v>0</v>
      </c>
      <c r="O623" s="37">
        <f t="shared" si="267"/>
        <v>0</v>
      </c>
      <c r="P623" s="37">
        <f t="shared" si="267"/>
        <v>0</v>
      </c>
      <c r="Q623" s="37">
        <f t="shared" si="267"/>
        <v>0</v>
      </c>
      <c r="R623" s="37">
        <f t="shared" si="267"/>
        <v>0</v>
      </c>
      <c r="S623" s="37">
        <f t="shared" si="267"/>
        <v>0</v>
      </c>
      <c r="T623" s="37">
        <f t="shared" si="267"/>
        <v>0</v>
      </c>
      <c r="U623" s="37">
        <f t="shared" si="267"/>
        <v>0</v>
      </c>
      <c r="V623" s="37">
        <f t="shared" si="267"/>
        <v>0</v>
      </c>
      <c r="W623" s="37">
        <f t="shared" si="267"/>
        <v>0</v>
      </c>
      <c r="X623" s="37">
        <f t="shared" si="267"/>
        <v>0</v>
      </c>
      <c r="Y623" s="37">
        <f t="shared" si="267"/>
        <v>0</v>
      </c>
      <c r="Z623" s="37">
        <f t="shared" si="267"/>
        <v>0</v>
      </c>
      <c r="AA623" s="37">
        <f t="shared" si="267"/>
        <v>0</v>
      </c>
      <c r="AB623" s="37">
        <f t="shared" si="267"/>
        <v>0</v>
      </c>
      <c r="AC623" s="37">
        <f t="shared" si="267"/>
        <v>0</v>
      </c>
      <c r="AD623" s="37">
        <f t="shared" si="267"/>
        <v>0</v>
      </c>
      <c r="AE623" s="37">
        <f t="shared" si="26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68">+C625+C626+C627+C628+C629+C630+C631+C632</f>
        <v>0</v>
      </c>
      <c r="D624" s="28">
        <f t="shared" si="268"/>
        <v>0</v>
      </c>
      <c r="E624" s="28">
        <f t="shared" si="268"/>
        <v>0</v>
      </c>
      <c r="F624" s="28">
        <f t="shared" si="268"/>
        <v>0</v>
      </c>
      <c r="G624" s="28">
        <f t="shared" si="268"/>
        <v>0</v>
      </c>
      <c r="H624" s="28">
        <f t="shared" si="268"/>
        <v>0</v>
      </c>
      <c r="I624" s="28">
        <f t="shared" si="268"/>
        <v>0</v>
      </c>
      <c r="J624" s="28">
        <f t="shared" si="268"/>
        <v>0</v>
      </c>
      <c r="K624" s="28">
        <f t="shared" si="268"/>
        <v>0</v>
      </c>
      <c r="L624" s="28">
        <f t="shared" si="268"/>
        <v>0</v>
      </c>
      <c r="M624" s="28">
        <f t="shared" si="268"/>
        <v>0</v>
      </c>
      <c r="N624" s="28">
        <f t="shared" si="268"/>
        <v>0</v>
      </c>
      <c r="O624" s="28">
        <f t="shared" si="268"/>
        <v>0</v>
      </c>
      <c r="P624" s="28">
        <f t="shared" si="268"/>
        <v>0</v>
      </c>
      <c r="Q624" s="28">
        <f t="shared" si="268"/>
        <v>0</v>
      </c>
      <c r="R624" s="28">
        <f t="shared" si="268"/>
        <v>0</v>
      </c>
      <c r="S624" s="28">
        <f t="shared" si="268"/>
        <v>0</v>
      </c>
      <c r="T624" s="28">
        <f t="shared" si="268"/>
        <v>0</v>
      </c>
      <c r="U624" s="28">
        <f t="shared" si="268"/>
        <v>0</v>
      </c>
      <c r="V624" s="28">
        <f t="shared" si="268"/>
        <v>0</v>
      </c>
      <c r="W624" s="28">
        <f t="shared" si="268"/>
        <v>0</v>
      </c>
      <c r="X624" s="28">
        <f t="shared" si="268"/>
        <v>0</v>
      </c>
      <c r="Y624" s="28">
        <f t="shared" si="268"/>
        <v>0</v>
      </c>
      <c r="Z624" s="28">
        <f t="shared" si="268"/>
        <v>0</v>
      </c>
      <c r="AA624" s="28">
        <f t="shared" si="268"/>
        <v>0</v>
      </c>
      <c r="AB624" s="28">
        <f t="shared" si="268"/>
        <v>0</v>
      </c>
      <c r="AC624" s="28">
        <f t="shared" si="268"/>
        <v>0</v>
      </c>
      <c r="AD624" s="28">
        <f t="shared" si="268"/>
        <v>0</v>
      </c>
      <c r="AE624" s="28">
        <f t="shared" si="268"/>
        <v>3.1648000000000002E-6</v>
      </c>
    </row>
    <row r="625" spans="1:31" x14ac:dyDescent="0.2">
      <c r="A625" s="9" t="s">
        <v>549</v>
      </c>
      <c r="B625" s="4" t="s">
        <v>550</v>
      </c>
      <c r="C625" s="37">
        <f t="shared" ref="C625:AE625" si="269">+C556</f>
        <v>0</v>
      </c>
      <c r="D625" s="37">
        <f t="shared" si="269"/>
        <v>0</v>
      </c>
      <c r="E625" s="37">
        <f t="shared" si="269"/>
        <v>0</v>
      </c>
      <c r="F625" s="37">
        <f t="shared" si="269"/>
        <v>0</v>
      </c>
      <c r="G625" s="37">
        <f t="shared" si="269"/>
        <v>0</v>
      </c>
      <c r="H625" s="37">
        <f t="shared" si="269"/>
        <v>0</v>
      </c>
      <c r="I625" s="37">
        <f t="shared" si="269"/>
        <v>0</v>
      </c>
      <c r="J625" s="37">
        <f t="shared" si="269"/>
        <v>0</v>
      </c>
      <c r="K625" s="37">
        <f t="shared" si="269"/>
        <v>0</v>
      </c>
      <c r="L625" s="37">
        <f t="shared" si="269"/>
        <v>0</v>
      </c>
      <c r="M625" s="37">
        <f t="shared" si="269"/>
        <v>0</v>
      </c>
      <c r="N625" s="37">
        <f t="shared" si="269"/>
        <v>0</v>
      </c>
      <c r="O625" s="37">
        <f t="shared" si="269"/>
        <v>0</v>
      </c>
      <c r="P625" s="37">
        <f t="shared" si="269"/>
        <v>0</v>
      </c>
      <c r="Q625" s="37">
        <f t="shared" si="269"/>
        <v>0</v>
      </c>
      <c r="R625" s="37">
        <f t="shared" si="269"/>
        <v>0</v>
      </c>
      <c r="S625" s="37">
        <f t="shared" si="269"/>
        <v>0</v>
      </c>
      <c r="T625" s="37">
        <f t="shared" si="269"/>
        <v>0</v>
      </c>
      <c r="U625" s="37">
        <f t="shared" si="269"/>
        <v>0</v>
      </c>
      <c r="V625" s="37">
        <f t="shared" si="269"/>
        <v>0</v>
      </c>
      <c r="W625" s="37">
        <f t="shared" si="269"/>
        <v>0</v>
      </c>
      <c r="X625" s="37">
        <f t="shared" si="269"/>
        <v>0</v>
      </c>
      <c r="Y625" s="37">
        <f t="shared" si="269"/>
        <v>0</v>
      </c>
      <c r="Z625" s="37">
        <f t="shared" si="269"/>
        <v>0</v>
      </c>
      <c r="AA625" s="37">
        <f t="shared" si="269"/>
        <v>0</v>
      </c>
      <c r="AB625" s="37">
        <f t="shared" si="269"/>
        <v>0</v>
      </c>
      <c r="AC625" s="37">
        <f t="shared" si="269"/>
        <v>0</v>
      </c>
      <c r="AD625" s="37">
        <f t="shared" si="269"/>
        <v>0</v>
      </c>
      <c r="AE625" s="37">
        <f t="shared" si="269"/>
        <v>0</v>
      </c>
    </row>
    <row r="626" spans="1:31" x14ac:dyDescent="0.2">
      <c r="A626" s="9" t="s">
        <v>668</v>
      </c>
      <c r="B626" s="4" t="s">
        <v>639</v>
      </c>
      <c r="C626" s="37">
        <f t="shared" ref="C626:AE626" si="270">+C559</f>
        <v>0</v>
      </c>
      <c r="D626" s="37">
        <f t="shared" si="270"/>
        <v>0</v>
      </c>
      <c r="E626" s="37">
        <f t="shared" si="270"/>
        <v>0</v>
      </c>
      <c r="F626" s="37">
        <f t="shared" si="270"/>
        <v>0</v>
      </c>
      <c r="G626" s="37">
        <f t="shared" si="270"/>
        <v>0</v>
      </c>
      <c r="H626" s="37">
        <f t="shared" si="270"/>
        <v>0</v>
      </c>
      <c r="I626" s="37">
        <f t="shared" si="270"/>
        <v>0</v>
      </c>
      <c r="J626" s="37">
        <f t="shared" si="270"/>
        <v>0</v>
      </c>
      <c r="K626" s="37">
        <f t="shared" si="270"/>
        <v>0</v>
      </c>
      <c r="L626" s="37">
        <f t="shared" si="270"/>
        <v>0</v>
      </c>
      <c r="M626" s="37">
        <f t="shared" si="270"/>
        <v>0</v>
      </c>
      <c r="N626" s="37">
        <f t="shared" si="270"/>
        <v>0</v>
      </c>
      <c r="O626" s="37">
        <f t="shared" si="270"/>
        <v>0</v>
      </c>
      <c r="P626" s="37">
        <f t="shared" si="270"/>
        <v>0</v>
      </c>
      <c r="Q626" s="37">
        <f t="shared" si="270"/>
        <v>0</v>
      </c>
      <c r="R626" s="37">
        <f t="shared" si="270"/>
        <v>0</v>
      </c>
      <c r="S626" s="37">
        <f t="shared" si="270"/>
        <v>0</v>
      </c>
      <c r="T626" s="37">
        <f t="shared" si="270"/>
        <v>0</v>
      </c>
      <c r="U626" s="37">
        <f t="shared" si="270"/>
        <v>0</v>
      </c>
      <c r="V626" s="37">
        <f t="shared" si="270"/>
        <v>0</v>
      </c>
      <c r="W626" s="37">
        <f t="shared" si="270"/>
        <v>0</v>
      </c>
      <c r="X626" s="37">
        <f t="shared" si="270"/>
        <v>0</v>
      </c>
      <c r="Y626" s="37">
        <f t="shared" si="270"/>
        <v>0</v>
      </c>
      <c r="Z626" s="37">
        <f t="shared" si="270"/>
        <v>0</v>
      </c>
      <c r="AA626" s="37">
        <f t="shared" si="270"/>
        <v>0</v>
      </c>
      <c r="AB626" s="37">
        <f t="shared" si="270"/>
        <v>0</v>
      </c>
      <c r="AC626" s="37">
        <f t="shared" si="270"/>
        <v>0</v>
      </c>
      <c r="AD626" s="37">
        <f t="shared" si="270"/>
        <v>0</v>
      </c>
      <c r="AE626" s="37">
        <f t="shared" si="270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271">+C562</f>
        <v>0</v>
      </c>
      <c r="D627" s="37">
        <f t="shared" si="271"/>
        <v>0</v>
      </c>
      <c r="E627" s="37">
        <f t="shared" si="271"/>
        <v>0</v>
      </c>
      <c r="F627" s="37">
        <f t="shared" si="271"/>
        <v>0</v>
      </c>
      <c r="G627" s="37">
        <f t="shared" si="271"/>
        <v>0</v>
      </c>
      <c r="H627" s="37">
        <f t="shared" si="271"/>
        <v>0</v>
      </c>
      <c r="I627" s="37">
        <f t="shared" si="271"/>
        <v>0</v>
      </c>
      <c r="J627" s="37">
        <f t="shared" si="271"/>
        <v>0</v>
      </c>
      <c r="K627" s="37">
        <f t="shared" si="271"/>
        <v>0</v>
      </c>
      <c r="L627" s="37">
        <f t="shared" si="271"/>
        <v>0</v>
      </c>
      <c r="M627" s="37">
        <f t="shared" si="271"/>
        <v>0</v>
      </c>
      <c r="N627" s="37">
        <f t="shared" si="271"/>
        <v>0</v>
      </c>
      <c r="O627" s="37">
        <f t="shared" si="271"/>
        <v>0</v>
      </c>
      <c r="P627" s="37">
        <f t="shared" si="271"/>
        <v>0</v>
      </c>
      <c r="Q627" s="37">
        <f t="shared" si="271"/>
        <v>0</v>
      </c>
      <c r="R627" s="37">
        <f t="shared" si="271"/>
        <v>0</v>
      </c>
      <c r="S627" s="37">
        <f t="shared" si="271"/>
        <v>0</v>
      </c>
      <c r="T627" s="37">
        <f t="shared" si="271"/>
        <v>0</v>
      </c>
      <c r="U627" s="37">
        <f t="shared" si="271"/>
        <v>0</v>
      </c>
      <c r="V627" s="37">
        <f t="shared" si="271"/>
        <v>0</v>
      </c>
      <c r="W627" s="37">
        <f t="shared" si="271"/>
        <v>0</v>
      </c>
      <c r="X627" s="37">
        <f t="shared" si="271"/>
        <v>0</v>
      </c>
      <c r="Y627" s="37">
        <f t="shared" si="271"/>
        <v>0</v>
      </c>
      <c r="Z627" s="37">
        <f t="shared" si="271"/>
        <v>0</v>
      </c>
      <c r="AA627" s="37">
        <f t="shared" si="271"/>
        <v>0</v>
      </c>
      <c r="AB627" s="37">
        <f t="shared" si="271"/>
        <v>0</v>
      </c>
      <c r="AC627" s="37">
        <f t="shared" si="271"/>
        <v>0</v>
      </c>
      <c r="AD627" s="37">
        <f t="shared" si="271"/>
        <v>0</v>
      </c>
      <c r="AE627" s="37">
        <f t="shared" si="271"/>
        <v>3.1648000000000002E-6</v>
      </c>
    </row>
    <row r="628" spans="1:31" x14ac:dyDescent="0.2">
      <c r="A628" s="9" t="s">
        <v>688</v>
      </c>
      <c r="B628" s="4" t="s">
        <v>651</v>
      </c>
      <c r="C628" s="37">
        <f t="shared" ref="C628:AE628" si="272">+C565</f>
        <v>0</v>
      </c>
      <c r="D628" s="37">
        <f t="shared" si="272"/>
        <v>0</v>
      </c>
      <c r="E628" s="37">
        <f t="shared" si="272"/>
        <v>0</v>
      </c>
      <c r="F628" s="37">
        <f t="shared" si="272"/>
        <v>0</v>
      </c>
      <c r="G628" s="37">
        <f t="shared" si="272"/>
        <v>0</v>
      </c>
      <c r="H628" s="37">
        <f t="shared" si="272"/>
        <v>0</v>
      </c>
      <c r="I628" s="37">
        <f t="shared" si="272"/>
        <v>0</v>
      </c>
      <c r="J628" s="37">
        <f t="shared" si="272"/>
        <v>0</v>
      </c>
      <c r="K628" s="37">
        <f t="shared" si="272"/>
        <v>0</v>
      </c>
      <c r="L628" s="37">
        <f t="shared" si="272"/>
        <v>0</v>
      </c>
      <c r="M628" s="37">
        <f t="shared" si="272"/>
        <v>0</v>
      </c>
      <c r="N628" s="37">
        <f t="shared" si="272"/>
        <v>0</v>
      </c>
      <c r="O628" s="37">
        <f t="shared" si="272"/>
        <v>0</v>
      </c>
      <c r="P628" s="37">
        <f t="shared" si="272"/>
        <v>0</v>
      </c>
      <c r="Q628" s="37">
        <f t="shared" si="272"/>
        <v>0</v>
      </c>
      <c r="R628" s="37">
        <f t="shared" si="272"/>
        <v>0</v>
      </c>
      <c r="S628" s="37">
        <f t="shared" si="272"/>
        <v>0</v>
      </c>
      <c r="T628" s="37">
        <f t="shared" si="272"/>
        <v>0</v>
      </c>
      <c r="U628" s="37">
        <f t="shared" si="272"/>
        <v>0</v>
      </c>
      <c r="V628" s="37">
        <f t="shared" si="272"/>
        <v>0</v>
      </c>
      <c r="W628" s="37">
        <f t="shared" si="272"/>
        <v>0</v>
      </c>
      <c r="X628" s="37">
        <f t="shared" si="272"/>
        <v>0</v>
      </c>
      <c r="Y628" s="37">
        <f t="shared" si="272"/>
        <v>0</v>
      </c>
      <c r="Z628" s="37">
        <f t="shared" si="272"/>
        <v>0</v>
      </c>
      <c r="AA628" s="37">
        <f t="shared" si="272"/>
        <v>0</v>
      </c>
      <c r="AB628" s="37">
        <f t="shared" si="272"/>
        <v>0</v>
      </c>
      <c r="AC628" s="37">
        <f t="shared" si="272"/>
        <v>0</v>
      </c>
      <c r="AD628" s="37">
        <f t="shared" si="272"/>
        <v>0</v>
      </c>
      <c r="AE628" s="37">
        <f t="shared" si="27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3">+C568</f>
        <v>0</v>
      </c>
      <c r="D629" s="37">
        <f t="shared" si="273"/>
        <v>0</v>
      </c>
      <c r="E629" s="37">
        <f t="shared" si="273"/>
        <v>0</v>
      </c>
      <c r="F629" s="37">
        <f t="shared" si="273"/>
        <v>0</v>
      </c>
      <c r="G629" s="37">
        <f t="shared" si="273"/>
        <v>0</v>
      </c>
      <c r="H629" s="37">
        <f t="shared" si="273"/>
        <v>0</v>
      </c>
      <c r="I629" s="37">
        <f t="shared" si="273"/>
        <v>0</v>
      </c>
      <c r="J629" s="37">
        <f t="shared" si="273"/>
        <v>0</v>
      </c>
      <c r="K629" s="37">
        <f t="shared" si="273"/>
        <v>0</v>
      </c>
      <c r="L629" s="37">
        <f t="shared" si="273"/>
        <v>0</v>
      </c>
      <c r="M629" s="37">
        <f t="shared" si="273"/>
        <v>0</v>
      </c>
      <c r="N629" s="37">
        <f t="shared" si="273"/>
        <v>0</v>
      </c>
      <c r="O629" s="37">
        <f t="shared" si="273"/>
        <v>0</v>
      </c>
      <c r="P629" s="37">
        <f t="shared" si="273"/>
        <v>0</v>
      </c>
      <c r="Q629" s="37">
        <f t="shared" si="273"/>
        <v>0</v>
      </c>
      <c r="R629" s="37">
        <f t="shared" si="273"/>
        <v>0</v>
      </c>
      <c r="S629" s="37">
        <f t="shared" si="273"/>
        <v>0</v>
      </c>
      <c r="T629" s="37">
        <f t="shared" si="273"/>
        <v>0</v>
      </c>
      <c r="U629" s="37">
        <f t="shared" si="273"/>
        <v>0</v>
      </c>
      <c r="V629" s="37">
        <f t="shared" si="273"/>
        <v>0</v>
      </c>
      <c r="W629" s="37">
        <f t="shared" si="273"/>
        <v>0</v>
      </c>
      <c r="X629" s="37">
        <f t="shared" si="273"/>
        <v>0</v>
      </c>
      <c r="Y629" s="37">
        <f t="shared" si="273"/>
        <v>0</v>
      </c>
      <c r="Z629" s="37">
        <f t="shared" si="273"/>
        <v>0</v>
      </c>
      <c r="AA629" s="37">
        <f t="shared" si="273"/>
        <v>0</v>
      </c>
      <c r="AB629" s="37">
        <f t="shared" si="273"/>
        <v>0</v>
      </c>
      <c r="AC629" s="37">
        <f t="shared" si="273"/>
        <v>0</v>
      </c>
      <c r="AD629" s="37">
        <f t="shared" si="273"/>
        <v>0</v>
      </c>
      <c r="AE629" s="37">
        <f t="shared" si="27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4">+C571</f>
        <v>0</v>
      </c>
      <c r="D630" s="37">
        <f t="shared" si="274"/>
        <v>0</v>
      </c>
      <c r="E630" s="37">
        <f t="shared" si="274"/>
        <v>0</v>
      </c>
      <c r="F630" s="37">
        <f t="shared" si="274"/>
        <v>0</v>
      </c>
      <c r="G630" s="37">
        <f t="shared" si="274"/>
        <v>0</v>
      </c>
      <c r="H630" s="37">
        <f t="shared" si="274"/>
        <v>0</v>
      </c>
      <c r="I630" s="37">
        <f t="shared" si="274"/>
        <v>0</v>
      </c>
      <c r="J630" s="37">
        <f t="shared" si="274"/>
        <v>0</v>
      </c>
      <c r="K630" s="37">
        <f t="shared" si="274"/>
        <v>0</v>
      </c>
      <c r="L630" s="37">
        <f t="shared" si="274"/>
        <v>0</v>
      </c>
      <c r="M630" s="37">
        <f t="shared" si="274"/>
        <v>0</v>
      </c>
      <c r="N630" s="37">
        <f t="shared" si="274"/>
        <v>0</v>
      </c>
      <c r="O630" s="37">
        <f t="shared" si="274"/>
        <v>0</v>
      </c>
      <c r="P630" s="37">
        <f t="shared" si="274"/>
        <v>0</v>
      </c>
      <c r="Q630" s="37">
        <f t="shared" si="274"/>
        <v>0</v>
      </c>
      <c r="R630" s="37">
        <f t="shared" si="274"/>
        <v>0</v>
      </c>
      <c r="S630" s="37">
        <f t="shared" si="274"/>
        <v>0</v>
      </c>
      <c r="T630" s="37">
        <f t="shared" si="274"/>
        <v>0</v>
      </c>
      <c r="U630" s="37">
        <f t="shared" si="274"/>
        <v>0</v>
      </c>
      <c r="V630" s="37">
        <f t="shared" si="274"/>
        <v>0</v>
      </c>
      <c r="W630" s="37">
        <f t="shared" si="274"/>
        <v>0</v>
      </c>
      <c r="X630" s="37">
        <f t="shared" si="274"/>
        <v>0</v>
      </c>
      <c r="Y630" s="37">
        <f t="shared" si="274"/>
        <v>0</v>
      </c>
      <c r="Z630" s="37">
        <f t="shared" si="274"/>
        <v>0</v>
      </c>
      <c r="AA630" s="37">
        <f t="shared" si="274"/>
        <v>0</v>
      </c>
      <c r="AB630" s="37">
        <f t="shared" si="274"/>
        <v>0</v>
      </c>
      <c r="AC630" s="37">
        <f t="shared" si="274"/>
        <v>0</v>
      </c>
      <c r="AD630" s="37">
        <f t="shared" si="274"/>
        <v>0</v>
      </c>
      <c r="AE630" s="37">
        <f t="shared" si="27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5">+C634+C635+C636+C637+C638</f>
        <v>0.32166472523437367</v>
      </c>
      <c r="D633" s="28">
        <f t="shared" si="275"/>
        <v>0.34169368158124724</v>
      </c>
      <c r="E633" s="28">
        <f t="shared" si="275"/>
        <v>0.36951538750957186</v>
      </c>
      <c r="F633" s="28">
        <f t="shared" si="275"/>
        <v>0.3708380576679281</v>
      </c>
      <c r="G633" s="28">
        <f t="shared" si="275"/>
        <v>0.38654887522854342</v>
      </c>
      <c r="H633" s="28">
        <f t="shared" si="275"/>
        <v>0.42057075121039961</v>
      </c>
      <c r="I633" s="28">
        <f t="shared" si="275"/>
        <v>0.65802363671886366</v>
      </c>
      <c r="J633" s="28">
        <f t="shared" si="275"/>
        <v>0.70170319520688529</v>
      </c>
      <c r="K633" s="28">
        <f t="shared" si="275"/>
        <v>0.68957395788610709</v>
      </c>
      <c r="L633" s="28">
        <f t="shared" si="275"/>
        <v>0.70789481863955439</v>
      </c>
      <c r="M633" s="28">
        <f t="shared" si="275"/>
        <v>0.72343034431015862</v>
      </c>
      <c r="N633" s="28">
        <f t="shared" si="275"/>
        <v>0.86424646412282824</v>
      </c>
      <c r="O633" s="28">
        <f t="shared" si="275"/>
        <v>0.82224085203385489</v>
      </c>
      <c r="P633" s="28">
        <f t="shared" si="275"/>
        <v>0.91437824199071649</v>
      </c>
      <c r="Q633" s="28">
        <f t="shared" si="275"/>
        <v>1.0787476489276289</v>
      </c>
      <c r="R633" s="28">
        <f t="shared" si="275"/>
        <v>1.0079557872740355</v>
      </c>
      <c r="S633" s="28">
        <f t="shared" si="275"/>
        <v>1.1767839926913697</v>
      </c>
      <c r="T633" s="28">
        <f t="shared" si="275"/>
        <v>1.2986607152899889</v>
      </c>
      <c r="U633" s="28">
        <f t="shared" si="275"/>
        <v>1.1601103339295518</v>
      </c>
      <c r="V633" s="28">
        <f t="shared" si="275"/>
        <v>1.1060381215636135</v>
      </c>
      <c r="W633" s="28">
        <f t="shared" si="275"/>
        <v>1.1939996372725772</v>
      </c>
      <c r="X633" s="28">
        <f t="shared" si="275"/>
        <v>1.2638787290566147</v>
      </c>
      <c r="Y633" s="28">
        <f t="shared" si="275"/>
        <v>1.2768761657393486</v>
      </c>
      <c r="Z633" s="28">
        <f t="shared" si="275"/>
        <v>1.3389147197491249</v>
      </c>
      <c r="AA633" s="28">
        <f t="shared" si="275"/>
        <v>1.504837041409155</v>
      </c>
      <c r="AB633" s="28">
        <f t="shared" si="275"/>
        <v>1.6664307319774105</v>
      </c>
      <c r="AC633" s="28">
        <f t="shared" si="275"/>
        <v>1.7780420862343425</v>
      </c>
      <c r="AD633" s="28">
        <f t="shared" si="275"/>
        <v>1.9323595052656306</v>
      </c>
      <c r="AE633" s="28">
        <f t="shared" si="275"/>
        <v>2.0054508085229399</v>
      </c>
    </row>
    <row r="634" spans="1:31" x14ac:dyDescent="0.2">
      <c r="A634" s="9" t="s">
        <v>723</v>
      </c>
      <c r="B634" s="4" t="s">
        <v>724</v>
      </c>
      <c r="C634" s="37">
        <f t="shared" ref="C634:AE634" si="276">+C577</f>
        <v>0.22677234477897762</v>
      </c>
      <c r="D634" s="37">
        <f t="shared" si="276"/>
        <v>0.23354335067289475</v>
      </c>
      <c r="E634" s="37">
        <f t="shared" si="276"/>
        <v>0.24157126902264542</v>
      </c>
      <c r="F634" s="37">
        <f t="shared" si="276"/>
        <v>0.25551459626135242</v>
      </c>
      <c r="G634" s="37">
        <f t="shared" si="276"/>
        <v>0.26964397294872589</v>
      </c>
      <c r="H634" s="37">
        <f t="shared" si="276"/>
        <v>0.28505499048364574</v>
      </c>
      <c r="I634" s="37">
        <f t="shared" si="276"/>
        <v>0.30109621258259706</v>
      </c>
      <c r="J634" s="37">
        <f t="shared" si="276"/>
        <v>0.3174404275998014</v>
      </c>
      <c r="K634" s="37">
        <f t="shared" si="276"/>
        <v>0.33446481238805958</v>
      </c>
      <c r="L634" s="37">
        <f t="shared" si="276"/>
        <v>0.35145464799017923</v>
      </c>
      <c r="M634" s="37">
        <f t="shared" si="276"/>
        <v>0.36765703746903072</v>
      </c>
      <c r="N634" s="37">
        <f t="shared" si="276"/>
        <v>0.39937073820937941</v>
      </c>
      <c r="O634" s="37">
        <f t="shared" si="276"/>
        <v>0.43029903940410957</v>
      </c>
      <c r="P634" s="37">
        <f t="shared" si="276"/>
        <v>0.46362870573197146</v>
      </c>
      <c r="Q634" s="37">
        <f t="shared" si="276"/>
        <v>0.49856175796751817</v>
      </c>
      <c r="R634" s="37">
        <f t="shared" si="276"/>
        <v>0.53580285185416221</v>
      </c>
      <c r="S634" s="37">
        <f t="shared" si="276"/>
        <v>0.57256019083318854</v>
      </c>
      <c r="T634" s="37">
        <f t="shared" si="276"/>
        <v>0.60996602817151424</v>
      </c>
      <c r="U634" s="37">
        <f t="shared" si="276"/>
        <v>0.64477255322042903</v>
      </c>
      <c r="V634" s="37">
        <f t="shared" si="276"/>
        <v>0.68195543959038751</v>
      </c>
      <c r="W634" s="37">
        <f t="shared" si="276"/>
        <v>0.7163540852623993</v>
      </c>
      <c r="X634" s="37">
        <f t="shared" si="276"/>
        <v>0.75437294128263666</v>
      </c>
      <c r="Y634" s="37">
        <f t="shared" si="276"/>
        <v>0.79961248044085709</v>
      </c>
      <c r="Z634" s="37">
        <f t="shared" si="276"/>
        <v>0.85346365493953613</v>
      </c>
      <c r="AA634" s="37">
        <f t="shared" si="276"/>
        <v>0.91489550076461024</v>
      </c>
      <c r="AB634" s="37">
        <f t="shared" si="276"/>
        <v>1.0038252651337971</v>
      </c>
      <c r="AC634" s="37">
        <f t="shared" si="276"/>
        <v>1.1754141642059106</v>
      </c>
      <c r="AD634" s="37">
        <f t="shared" si="276"/>
        <v>1.3563960913791608</v>
      </c>
      <c r="AE634" s="37">
        <f t="shared" si="276"/>
        <v>1.4449258162689431</v>
      </c>
    </row>
    <row r="635" spans="1:31" x14ac:dyDescent="0.2">
      <c r="A635" s="9" t="s">
        <v>728</v>
      </c>
      <c r="B635" s="4" t="s">
        <v>729</v>
      </c>
      <c r="C635" s="37">
        <f t="shared" ref="C635:AE636" si="277">+C578</f>
        <v>0</v>
      </c>
      <c r="D635" s="37">
        <f t="shared" si="277"/>
        <v>0</v>
      </c>
      <c r="E635" s="37">
        <f t="shared" si="277"/>
        <v>0</v>
      </c>
      <c r="F635" s="37">
        <f t="shared" si="277"/>
        <v>0</v>
      </c>
      <c r="G635" s="37">
        <f t="shared" si="277"/>
        <v>0</v>
      </c>
      <c r="H635" s="37">
        <f t="shared" si="277"/>
        <v>0</v>
      </c>
      <c r="I635" s="37">
        <f t="shared" si="277"/>
        <v>0</v>
      </c>
      <c r="J635" s="37">
        <f t="shared" si="277"/>
        <v>0</v>
      </c>
      <c r="K635" s="37">
        <f t="shared" si="277"/>
        <v>0</v>
      </c>
      <c r="L635" s="37">
        <f t="shared" si="277"/>
        <v>0</v>
      </c>
      <c r="M635" s="37">
        <f t="shared" si="277"/>
        <v>0</v>
      </c>
      <c r="N635" s="37">
        <f t="shared" si="277"/>
        <v>0</v>
      </c>
      <c r="O635" s="37">
        <f t="shared" si="277"/>
        <v>0</v>
      </c>
      <c r="P635" s="37">
        <f t="shared" si="277"/>
        <v>0</v>
      </c>
      <c r="Q635" s="37">
        <f t="shared" si="277"/>
        <v>0</v>
      </c>
      <c r="R635" s="37">
        <f t="shared" si="277"/>
        <v>0</v>
      </c>
      <c r="S635" s="37">
        <f t="shared" si="277"/>
        <v>0</v>
      </c>
      <c r="T635" s="37">
        <f t="shared" si="277"/>
        <v>0</v>
      </c>
      <c r="U635" s="37">
        <f t="shared" si="277"/>
        <v>0</v>
      </c>
      <c r="V635" s="37">
        <f t="shared" si="277"/>
        <v>0</v>
      </c>
      <c r="W635" s="37">
        <f t="shared" si="277"/>
        <v>0</v>
      </c>
      <c r="X635" s="37">
        <f t="shared" si="277"/>
        <v>0</v>
      </c>
      <c r="Y635" s="37">
        <f t="shared" si="277"/>
        <v>0</v>
      </c>
      <c r="Z635" s="37">
        <f t="shared" si="277"/>
        <v>0</v>
      </c>
      <c r="AA635" s="37">
        <f t="shared" si="277"/>
        <v>0</v>
      </c>
      <c r="AB635" s="37">
        <f t="shared" si="277"/>
        <v>0</v>
      </c>
      <c r="AC635" s="37">
        <f t="shared" si="277"/>
        <v>0</v>
      </c>
      <c r="AD635" s="37">
        <f t="shared" si="277"/>
        <v>0</v>
      </c>
      <c r="AE635" s="37">
        <f t="shared" si="277"/>
        <v>0</v>
      </c>
    </row>
    <row r="636" spans="1:31" x14ac:dyDescent="0.2">
      <c r="A636" s="9" t="s">
        <v>730</v>
      </c>
      <c r="B636" s="4" t="s">
        <v>731</v>
      </c>
      <c r="C636" s="37">
        <f t="shared" si="277"/>
        <v>1.8269961007151335E-3</v>
      </c>
      <c r="D636" s="37">
        <f t="shared" si="277"/>
        <v>1.9035806501587296E-3</v>
      </c>
      <c r="E636" s="37">
        <f t="shared" si="277"/>
        <v>2.46577625006407E-3</v>
      </c>
      <c r="F636" s="37">
        <f t="shared" si="277"/>
        <v>2.5178401377762868E-3</v>
      </c>
      <c r="G636" s="37">
        <f t="shared" si="277"/>
        <v>2.5558631966176065E-3</v>
      </c>
      <c r="H636" s="37">
        <f t="shared" si="277"/>
        <v>2.6373355319737586E-3</v>
      </c>
      <c r="I636" s="37">
        <f t="shared" si="277"/>
        <v>2.6909333027643608E-3</v>
      </c>
      <c r="J636" s="37">
        <f t="shared" si="277"/>
        <v>2.7540887855510986E-3</v>
      </c>
      <c r="K636" s="37">
        <f t="shared" si="277"/>
        <v>2.7840308886200051E-3</v>
      </c>
      <c r="L636" s="37">
        <f t="shared" si="277"/>
        <v>2.7597503688666135E-3</v>
      </c>
      <c r="M636" s="37">
        <f t="shared" si="277"/>
        <v>2.8034751901579984E-3</v>
      </c>
      <c r="N636" s="37">
        <f t="shared" si="277"/>
        <v>2.8464794856276304E-3</v>
      </c>
      <c r="O636" s="37">
        <f t="shared" si="277"/>
        <v>3.2066995440555319E-3</v>
      </c>
      <c r="P636" s="37">
        <f t="shared" si="277"/>
        <v>3.3718223513179613E-3</v>
      </c>
      <c r="Q636" s="37">
        <f t="shared" si="277"/>
        <v>3.5784520734876229E-3</v>
      </c>
      <c r="R636" s="37">
        <f t="shared" si="277"/>
        <v>3.6290869919063445E-3</v>
      </c>
      <c r="S636" s="37">
        <f t="shared" si="277"/>
        <v>3.7425452556023183E-3</v>
      </c>
      <c r="T636" s="37">
        <f t="shared" si="277"/>
        <v>3.6399823894812384E-3</v>
      </c>
      <c r="U636" s="37">
        <f t="shared" si="277"/>
        <v>3.8506676155001E-3</v>
      </c>
      <c r="V636" s="37">
        <f t="shared" si="277"/>
        <v>3.7873233122027016E-3</v>
      </c>
      <c r="W636" s="37">
        <f t="shared" si="277"/>
        <v>4.0575635437223086E-3</v>
      </c>
      <c r="X636" s="37">
        <f t="shared" si="277"/>
        <v>4.5452440500299849E-3</v>
      </c>
      <c r="Y636" s="37">
        <f t="shared" si="277"/>
        <v>5.1253462806369991E-3</v>
      </c>
      <c r="Z636" s="37">
        <f t="shared" si="277"/>
        <v>5.6002182423849902E-3</v>
      </c>
      <c r="AA636" s="37">
        <f t="shared" si="277"/>
        <v>5.7766159366757297E-3</v>
      </c>
      <c r="AB636" s="37">
        <f t="shared" si="277"/>
        <v>1.0553557835034118E-2</v>
      </c>
      <c r="AC636" s="37">
        <f t="shared" si="277"/>
        <v>7.8642723848122622E-3</v>
      </c>
      <c r="AD636" s="37">
        <f t="shared" si="277"/>
        <v>7.6308219968399824E-3</v>
      </c>
      <c r="AE636" s="37">
        <f t="shared" si="277"/>
        <v>8.305237054588327E-3</v>
      </c>
    </row>
    <row r="637" spans="1:31" x14ac:dyDescent="0.2">
      <c r="A637" s="9" t="s">
        <v>736</v>
      </c>
      <c r="B637" s="4" t="s">
        <v>737</v>
      </c>
      <c r="C637" s="37">
        <f t="shared" ref="C637:AE637" si="278">+C580</f>
        <v>9.3065384354680925E-2</v>
      </c>
      <c r="D637" s="37">
        <f t="shared" si="278"/>
        <v>0.1062467502581938</v>
      </c>
      <c r="E637" s="37">
        <f t="shared" si="278"/>
        <v>0.12547834223686236</v>
      </c>
      <c r="F637" s="37">
        <f t="shared" si="278"/>
        <v>0.11280562126879941</v>
      </c>
      <c r="G637" s="37">
        <f t="shared" si="278"/>
        <v>0.11434903908319996</v>
      </c>
      <c r="H637" s="37">
        <f t="shared" si="278"/>
        <v>0.1328784251947801</v>
      </c>
      <c r="I637" s="37">
        <f t="shared" si="278"/>
        <v>0.35423649083350217</v>
      </c>
      <c r="J637" s="37">
        <f t="shared" si="278"/>
        <v>0.38150867882153283</v>
      </c>
      <c r="K637" s="37">
        <f t="shared" si="278"/>
        <v>0.35232511460942756</v>
      </c>
      <c r="L637" s="37">
        <f t="shared" si="278"/>
        <v>0.35368042028050856</v>
      </c>
      <c r="M637" s="37">
        <f t="shared" si="278"/>
        <v>0.3529698316509699</v>
      </c>
      <c r="N637" s="37">
        <f t="shared" si="278"/>
        <v>0.46202924642782117</v>
      </c>
      <c r="O637" s="37">
        <f t="shared" si="278"/>
        <v>0.38873511308568981</v>
      </c>
      <c r="P637" s="37">
        <f t="shared" si="278"/>
        <v>0.44737771390742709</v>
      </c>
      <c r="Q637" s="37">
        <f t="shared" si="278"/>
        <v>0.57660743888662302</v>
      </c>
      <c r="R637" s="37">
        <f t="shared" si="278"/>
        <v>0.46852384842796696</v>
      </c>
      <c r="S637" s="37">
        <f t="shared" si="278"/>
        <v>0.60048125660257878</v>
      </c>
      <c r="T637" s="37">
        <f t="shared" si="278"/>
        <v>0.68505470472899332</v>
      </c>
      <c r="U637" s="37">
        <f t="shared" si="278"/>
        <v>0.5114871130936226</v>
      </c>
      <c r="V637" s="37">
        <f t="shared" si="278"/>
        <v>0.4202953586610233</v>
      </c>
      <c r="W637" s="37">
        <f t="shared" si="278"/>
        <v>0.47358798846645561</v>
      </c>
      <c r="X637" s="37">
        <f t="shared" si="278"/>
        <v>0.50496054372394794</v>
      </c>
      <c r="Y637" s="37">
        <f t="shared" si="278"/>
        <v>0.47213833901785446</v>
      </c>
      <c r="Z637" s="37">
        <f t="shared" si="278"/>
        <v>0.47985084656720378</v>
      </c>
      <c r="AA637" s="37">
        <f t="shared" si="278"/>
        <v>0.58416492470786885</v>
      </c>
      <c r="AB637" s="37">
        <f t="shared" si="278"/>
        <v>0.65205190900857923</v>
      </c>
      <c r="AC637" s="37">
        <f t="shared" si="278"/>
        <v>0.59476364964361939</v>
      </c>
      <c r="AD637" s="37">
        <f t="shared" si="278"/>
        <v>0.56833259188962981</v>
      </c>
      <c r="AE637" s="37">
        <f t="shared" si="278"/>
        <v>0.55221975519940836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79">+C642+C643</f>
        <v>0</v>
      </c>
      <c r="D641" s="21">
        <f t="shared" si="279"/>
        <v>0</v>
      </c>
      <c r="E641" s="21">
        <f t="shared" si="279"/>
        <v>0</v>
      </c>
      <c r="F641" s="21">
        <f t="shared" si="279"/>
        <v>0</v>
      </c>
      <c r="G641" s="21">
        <f t="shared" si="279"/>
        <v>0</v>
      </c>
      <c r="H641" s="21">
        <f t="shared" si="279"/>
        <v>0</v>
      </c>
      <c r="I641" s="21">
        <f t="shared" si="279"/>
        <v>0</v>
      </c>
      <c r="J641" s="21">
        <f t="shared" si="279"/>
        <v>0</v>
      </c>
      <c r="K641" s="21">
        <f t="shared" si="279"/>
        <v>0</v>
      </c>
      <c r="L641" s="21">
        <f t="shared" si="279"/>
        <v>0</v>
      </c>
      <c r="M641" s="21">
        <f t="shared" si="279"/>
        <v>0</v>
      </c>
      <c r="N641" s="21">
        <f t="shared" si="279"/>
        <v>0</v>
      </c>
      <c r="O641" s="21">
        <f t="shared" si="279"/>
        <v>0</v>
      </c>
      <c r="P641" s="21">
        <f t="shared" si="279"/>
        <v>0</v>
      </c>
      <c r="Q641" s="21">
        <f t="shared" si="279"/>
        <v>0</v>
      </c>
      <c r="R641" s="21">
        <f t="shared" si="279"/>
        <v>0</v>
      </c>
      <c r="S641" s="21">
        <f t="shared" si="279"/>
        <v>0</v>
      </c>
      <c r="T641" s="21">
        <f t="shared" si="279"/>
        <v>0</v>
      </c>
      <c r="U641" s="21">
        <f t="shared" si="279"/>
        <v>0</v>
      </c>
      <c r="V641" s="21">
        <f t="shared" si="279"/>
        <v>0</v>
      </c>
      <c r="W641" s="21">
        <f t="shared" si="279"/>
        <v>0</v>
      </c>
      <c r="X641" s="21">
        <f t="shared" si="279"/>
        <v>0</v>
      </c>
      <c r="Y641" s="21">
        <f t="shared" si="279"/>
        <v>0</v>
      </c>
      <c r="Z641" s="21">
        <f t="shared" si="279"/>
        <v>0</v>
      </c>
      <c r="AA641" s="21">
        <f t="shared" si="279"/>
        <v>0</v>
      </c>
      <c r="AB641" s="21">
        <f t="shared" si="279"/>
        <v>0</v>
      </c>
      <c r="AC641" s="21">
        <f t="shared" si="279"/>
        <v>0</v>
      </c>
      <c r="AD641" s="21">
        <f t="shared" si="279"/>
        <v>0</v>
      </c>
      <c r="AE641" s="21">
        <f t="shared" si="279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0">+C585</f>
        <v>0</v>
      </c>
      <c r="D642" s="37">
        <f t="shared" si="280"/>
        <v>0</v>
      </c>
      <c r="E642" s="37">
        <f t="shared" si="280"/>
        <v>0</v>
      </c>
      <c r="F642" s="37">
        <f t="shared" si="280"/>
        <v>0</v>
      </c>
      <c r="G642" s="37">
        <f t="shared" si="280"/>
        <v>0</v>
      </c>
      <c r="H642" s="37">
        <f t="shared" si="280"/>
        <v>0</v>
      </c>
      <c r="I642" s="37">
        <f t="shared" si="280"/>
        <v>0</v>
      </c>
      <c r="J642" s="37">
        <f t="shared" si="280"/>
        <v>0</v>
      </c>
      <c r="K642" s="37">
        <f t="shared" si="280"/>
        <v>0</v>
      </c>
      <c r="L642" s="37">
        <f t="shared" si="280"/>
        <v>0</v>
      </c>
      <c r="M642" s="37">
        <f t="shared" si="280"/>
        <v>0</v>
      </c>
      <c r="N642" s="37">
        <f t="shared" si="280"/>
        <v>0</v>
      </c>
      <c r="O642" s="37">
        <f t="shared" si="280"/>
        <v>0</v>
      </c>
      <c r="P642" s="37">
        <f t="shared" si="280"/>
        <v>0</v>
      </c>
      <c r="Q642" s="37">
        <f t="shared" si="280"/>
        <v>0</v>
      </c>
      <c r="R642" s="37">
        <f t="shared" si="280"/>
        <v>0</v>
      </c>
      <c r="S642" s="37">
        <f t="shared" si="280"/>
        <v>0</v>
      </c>
      <c r="T642" s="37">
        <f t="shared" si="280"/>
        <v>0</v>
      </c>
      <c r="U642" s="37">
        <f t="shared" si="280"/>
        <v>0</v>
      </c>
      <c r="V642" s="37">
        <f t="shared" si="280"/>
        <v>0</v>
      </c>
      <c r="W642" s="37">
        <f t="shared" si="280"/>
        <v>0</v>
      </c>
      <c r="X642" s="37">
        <f t="shared" si="280"/>
        <v>0</v>
      </c>
      <c r="Y642" s="37">
        <f t="shared" si="280"/>
        <v>0</v>
      </c>
      <c r="Z642" s="37">
        <f t="shared" si="280"/>
        <v>0</v>
      </c>
      <c r="AA642" s="37">
        <f t="shared" si="280"/>
        <v>0</v>
      </c>
      <c r="AB642" s="37">
        <f t="shared" si="280"/>
        <v>0</v>
      </c>
      <c r="AC642" s="37">
        <f t="shared" si="280"/>
        <v>0</v>
      </c>
      <c r="AD642" s="37">
        <f t="shared" si="280"/>
        <v>0</v>
      </c>
      <c r="AE642" s="37">
        <f t="shared" si="280"/>
        <v>0</v>
      </c>
    </row>
    <row r="643" spans="1:31" x14ac:dyDescent="0.2">
      <c r="A643" s="9" t="s">
        <v>224</v>
      </c>
      <c r="B643" s="4" t="s">
        <v>225</v>
      </c>
      <c r="C643" s="37">
        <f t="shared" si="280"/>
        <v>0</v>
      </c>
      <c r="D643" s="37">
        <f t="shared" si="280"/>
        <v>0</v>
      </c>
      <c r="E643" s="37">
        <f t="shared" si="280"/>
        <v>0</v>
      </c>
      <c r="F643" s="37">
        <f t="shared" si="280"/>
        <v>0</v>
      </c>
      <c r="G643" s="37">
        <f t="shared" si="280"/>
        <v>0</v>
      </c>
      <c r="H643" s="37">
        <f t="shared" si="280"/>
        <v>0</v>
      </c>
      <c r="I643" s="37">
        <f t="shared" si="280"/>
        <v>0</v>
      </c>
      <c r="J643" s="37">
        <f t="shared" si="280"/>
        <v>0</v>
      </c>
      <c r="K643" s="37">
        <f t="shared" si="280"/>
        <v>0</v>
      </c>
      <c r="L643" s="37">
        <f t="shared" si="280"/>
        <v>0</v>
      </c>
      <c r="M643" s="37">
        <f t="shared" si="280"/>
        <v>0</v>
      </c>
      <c r="N643" s="37">
        <f t="shared" si="280"/>
        <v>0</v>
      </c>
      <c r="O643" s="37">
        <f t="shared" si="280"/>
        <v>0</v>
      </c>
      <c r="P643" s="37">
        <f t="shared" si="280"/>
        <v>0</v>
      </c>
      <c r="Q643" s="37">
        <f t="shared" si="280"/>
        <v>0</v>
      </c>
      <c r="R643" s="37">
        <f t="shared" si="280"/>
        <v>0</v>
      </c>
      <c r="S643" s="37">
        <f t="shared" si="280"/>
        <v>0</v>
      </c>
      <c r="T643" s="37">
        <f t="shared" si="280"/>
        <v>0</v>
      </c>
      <c r="U643" s="37">
        <f t="shared" si="280"/>
        <v>0</v>
      </c>
      <c r="V643" s="37">
        <f t="shared" si="280"/>
        <v>0</v>
      </c>
      <c r="W643" s="37">
        <f t="shared" si="280"/>
        <v>0</v>
      </c>
      <c r="X643" s="37">
        <f t="shared" si="280"/>
        <v>0</v>
      </c>
      <c r="Y643" s="37">
        <f t="shared" si="280"/>
        <v>0</v>
      </c>
      <c r="Z643" s="37">
        <f t="shared" si="280"/>
        <v>0</v>
      </c>
      <c r="AA643" s="37">
        <f t="shared" si="280"/>
        <v>0</v>
      </c>
      <c r="AB643" s="37">
        <f t="shared" si="280"/>
        <v>0</v>
      </c>
      <c r="AC643" s="37">
        <f t="shared" si="280"/>
        <v>0</v>
      </c>
      <c r="AD643" s="37">
        <f t="shared" si="280"/>
        <v>0</v>
      </c>
      <c r="AE643" s="37">
        <f t="shared" si="280"/>
        <v>0</v>
      </c>
    </row>
    <row r="644" spans="1:31" x14ac:dyDescent="0.2">
      <c r="A644" s="9" t="s">
        <v>226</v>
      </c>
      <c r="B644" s="4" t="s">
        <v>141</v>
      </c>
      <c r="C644" s="37">
        <f t="shared" si="280"/>
        <v>0</v>
      </c>
      <c r="D644" s="37">
        <f t="shared" si="280"/>
        <v>0</v>
      </c>
      <c r="E644" s="37">
        <f t="shared" si="280"/>
        <v>0</v>
      </c>
      <c r="F644" s="37">
        <f t="shared" si="280"/>
        <v>0</v>
      </c>
      <c r="G644" s="37">
        <f t="shared" si="280"/>
        <v>0</v>
      </c>
      <c r="H644" s="37">
        <f t="shared" si="280"/>
        <v>0</v>
      </c>
      <c r="I644" s="37">
        <f t="shared" si="280"/>
        <v>0</v>
      </c>
      <c r="J644" s="37">
        <f t="shared" si="280"/>
        <v>0</v>
      </c>
      <c r="K644" s="37">
        <f t="shared" si="280"/>
        <v>0</v>
      </c>
      <c r="L644" s="37">
        <f t="shared" si="280"/>
        <v>0</v>
      </c>
      <c r="M644" s="37">
        <f t="shared" si="280"/>
        <v>0</v>
      </c>
      <c r="N644" s="37">
        <f t="shared" si="280"/>
        <v>0</v>
      </c>
      <c r="O644" s="37">
        <f t="shared" si="280"/>
        <v>0</v>
      </c>
      <c r="P644" s="37">
        <f t="shared" si="280"/>
        <v>0</v>
      </c>
      <c r="Q644" s="37">
        <f t="shared" si="280"/>
        <v>0</v>
      </c>
      <c r="R644" s="37">
        <f t="shared" si="280"/>
        <v>0</v>
      </c>
      <c r="S644" s="37">
        <f t="shared" si="280"/>
        <v>0</v>
      </c>
      <c r="T644" s="37">
        <f t="shared" si="280"/>
        <v>0</v>
      </c>
      <c r="U644" s="37">
        <f t="shared" si="280"/>
        <v>0</v>
      </c>
      <c r="V644" s="37">
        <f t="shared" si="280"/>
        <v>0</v>
      </c>
      <c r="W644" s="37">
        <f t="shared" si="280"/>
        <v>0</v>
      </c>
      <c r="X644" s="37">
        <f t="shared" si="280"/>
        <v>0</v>
      </c>
      <c r="Y644" s="37">
        <f t="shared" si="280"/>
        <v>0</v>
      </c>
      <c r="Z644" s="37">
        <f t="shared" si="280"/>
        <v>0</v>
      </c>
      <c r="AA644" s="37">
        <f t="shared" si="280"/>
        <v>0</v>
      </c>
      <c r="AB644" s="37">
        <f t="shared" si="280"/>
        <v>0</v>
      </c>
      <c r="AC644" s="37">
        <f t="shared" si="280"/>
        <v>0</v>
      </c>
      <c r="AD644" s="37">
        <f t="shared" si="280"/>
        <v>0</v>
      </c>
      <c r="AE644" s="37">
        <f t="shared" si="280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1">+C656-C4</f>
        <v>0</v>
      </c>
      <c r="D654" s="70">
        <f t="shared" si="281"/>
        <v>0</v>
      </c>
      <c r="E654" s="70">
        <f t="shared" si="281"/>
        <v>0</v>
      </c>
      <c r="F654" s="70">
        <f t="shared" si="281"/>
        <v>0</v>
      </c>
      <c r="G654" s="70">
        <f t="shared" si="281"/>
        <v>0</v>
      </c>
      <c r="H654" s="70">
        <f t="shared" si="281"/>
        <v>0</v>
      </c>
      <c r="I654" s="70">
        <f t="shared" si="281"/>
        <v>0</v>
      </c>
      <c r="J654" s="70">
        <f t="shared" si="281"/>
        <v>0</v>
      </c>
      <c r="K654" s="70">
        <f t="shared" si="281"/>
        <v>0</v>
      </c>
      <c r="L654" s="70">
        <f t="shared" si="281"/>
        <v>0</v>
      </c>
      <c r="M654" s="70">
        <f t="shared" si="281"/>
        <v>0</v>
      </c>
      <c r="N654" s="70">
        <f t="shared" si="281"/>
        <v>0</v>
      </c>
      <c r="O654" s="70">
        <f t="shared" si="281"/>
        <v>0</v>
      </c>
      <c r="P654" s="70">
        <f t="shared" si="281"/>
        <v>0</v>
      </c>
      <c r="Q654" s="70">
        <f t="shared" si="281"/>
        <v>0</v>
      </c>
      <c r="R654" s="70">
        <f t="shared" si="281"/>
        <v>0</v>
      </c>
      <c r="S654" s="70">
        <f t="shared" si="281"/>
        <v>0</v>
      </c>
      <c r="T654" s="70">
        <f t="shared" si="281"/>
        <v>0</v>
      </c>
      <c r="U654" s="70">
        <f t="shared" si="281"/>
        <v>0</v>
      </c>
      <c r="V654" s="70">
        <f t="shared" si="281"/>
        <v>0</v>
      </c>
      <c r="W654" s="70">
        <f t="shared" si="281"/>
        <v>0</v>
      </c>
      <c r="X654" s="70">
        <f t="shared" si="281"/>
        <v>0</v>
      </c>
      <c r="Y654" s="70">
        <f t="shared" si="281"/>
        <v>0</v>
      </c>
      <c r="Z654" s="70">
        <f t="shared" si="281"/>
        <v>0</v>
      </c>
      <c r="AA654" s="70">
        <f t="shared" si="281"/>
        <v>0</v>
      </c>
      <c r="AB654" s="70">
        <f t="shared" si="281"/>
        <v>0</v>
      </c>
      <c r="AC654" s="70">
        <f t="shared" si="281"/>
        <v>0</v>
      </c>
      <c r="AD654" s="70">
        <f t="shared" si="281"/>
        <v>0</v>
      </c>
      <c r="AE654" s="70">
        <f t="shared" si="281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2">+C657+C658+C659+C660+C661</f>
        <v>1.0811987435097532</v>
      </c>
      <c r="D656" s="28">
        <f t="shared" si="282"/>
        <v>1.154851475001863</v>
      </c>
      <c r="E656" s="28">
        <f t="shared" si="282"/>
        <v>1.1916739104836775</v>
      </c>
      <c r="F656" s="28">
        <f t="shared" si="282"/>
        <v>1.1731407805120089</v>
      </c>
      <c r="G656" s="28">
        <f t="shared" si="282"/>
        <v>1.2309810241137975</v>
      </c>
      <c r="H656" s="28">
        <f t="shared" si="282"/>
        <v>1.2666739477740552</v>
      </c>
      <c r="I656" s="28">
        <f t="shared" si="282"/>
        <v>1.5085009542334218</v>
      </c>
      <c r="J656" s="28">
        <f t="shared" si="282"/>
        <v>1.4159773858924001</v>
      </c>
      <c r="K656" s="28">
        <f t="shared" si="282"/>
        <v>1.3742041365523092</v>
      </c>
      <c r="L656" s="28">
        <f t="shared" si="282"/>
        <v>1.4210089357377642</v>
      </c>
      <c r="M656" s="28">
        <f t="shared" si="282"/>
        <v>1.4290882044870159</v>
      </c>
      <c r="N656" s="28">
        <f t="shared" si="282"/>
        <v>1.5482242437825395</v>
      </c>
      <c r="O656" s="28">
        <f t="shared" si="282"/>
        <v>1.5223519310037674</v>
      </c>
      <c r="P656" s="28">
        <f t="shared" si="282"/>
        <v>1.6372000297952549</v>
      </c>
      <c r="Q656" s="28">
        <f t="shared" si="282"/>
        <v>1.806759502150689</v>
      </c>
      <c r="R656" s="28">
        <f t="shared" si="282"/>
        <v>1.684161343368509</v>
      </c>
      <c r="S656" s="28">
        <f t="shared" si="282"/>
        <v>1.8505687148157939</v>
      </c>
      <c r="T656" s="28">
        <f t="shared" si="282"/>
        <v>1.9933808326618059</v>
      </c>
      <c r="U656" s="28">
        <f t="shared" si="282"/>
        <v>1.8585837352712886</v>
      </c>
      <c r="V656" s="28">
        <f t="shared" si="282"/>
        <v>1.8126786261060164</v>
      </c>
      <c r="W656" s="28">
        <f t="shared" si="282"/>
        <v>1.8993283160933538</v>
      </c>
      <c r="X656" s="28">
        <f t="shared" si="282"/>
        <v>1.955827324947192</v>
      </c>
      <c r="Y656" s="28">
        <f t="shared" si="282"/>
        <v>1.9603618601568469</v>
      </c>
      <c r="Z656" s="28">
        <f t="shared" si="282"/>
        <v>2.0313552382000131</v>
      </c>
      <c r="AA656" s="28">
        <f t="shared" si="282"/>
        <v>2.2270061117889211</v>
      </c>
      <c r="AB656" s="28">
        <f t="shared" si="282"/>
        <v>2.368758774166241</v>
      </c>
      <c r="AC656" s="28">
        <f t="shared" si="282"/>
        <v>2.4684476336571262</v>
      </c>
      <c r="AD656" s="28">
        <f t="shared" si="282"/>
        <v>2.5973236078529358</v>
      </c>
      <c r="AE656" s="28">
        <f t="shared" si="282"/>
        <v>2.658138756198031</v>
      </c>
    </row>
    <row r="657" spans="1:31" x14ac:dyDescent="0.2">
      <c r="A657" s="6" t="s">
        <v>19</v>
      </c>
      <c r="B657" s="7" t="s">
        <v>20</v>
      </c>
      <c r="C657" s="28">
        <f t="shared" ref="C657:AE657" si="283">+C600</f>
        <v>0.31988533125790686</v>
      </c>
      <c r="D657" s="28">
        <f t="shared" si="283"/>
        <v>0.37301920325360938</v>
      </c>
      <c r="E657" s="28">
        <f t="shared" si="283"/>
        <v>0.37976599414568135</v>
      </c>
      <c r="F657" s="28">
        <f t="shared" si="283"/>
        <v>0.35575630401189351</v>
      </c>
      <c r="G657" s="28">
        <f t="shared" si="283"/>
        <v>0.39426922847287138</v>
      </c>
      <c r="H657" s="28">
        <f t="shared" si="283"/>
        <v>0.39603848531540781</v>
      </c>
      <c r="I657" s="28">
        <f t="shared" si="283"/>
        <v>0.41235318041120256</v>
      </c>
      <c r="J657" s="28">
        <f t="shared" si="283"/>
        <v>0.27254118132152771</v>
      </c>
      <c r="K657" s="28">
        <f t="shared" si="283"/>
        <v>0.24616059440425075</v>
      </c>
      <c r="L657" s="28">
        <f t="shared" si="283"/>
        <v>0.27724661659102212</v>
      </c>
      <c r="M657" s="28">
        <f t="shared" si="283"/>
        <v>0.27464112278103425</v>
      </c>
      <c r="N657" s="28">
        <f t="shared" si="283"/>
        <v>0.26342675912884006</v>
      </c>
      <c r="O657" s="28">
        <f t="shared" si="283"/>
        <v>0.28255030695202354</v>
      </c>
      <c r="P657" s="28">
        <f t="shared" si="283"/>
        <v>0.31020267587738759</v>
      </c>
      <c r="Q657" s="28">
        <f t="shared" si="283"/>
        <v>0.31610281343291169</v>
      </c>
      <c r="R657" s="28">
        <f t="shared" si="283"/>
        <v>0.26658628332533485</v>
      </c>
      <c r="S657" s="28">
        <f t="shared" si="283"/>
        <v>0.26671432876183881</v>
      </c>
      <c r="T657" s="28">
        <f t="shared" si="283"/>
        <v>0.29041880517696655</v>
      </c>
      <c r="U657" s="28">
        <f t="shared" si="283"/>
        <v>0.294194942256221</v>
      </c>
      <c r="V657" s="28">
        <f t="shared" si="283"/>
        <v>0.30243057848722188</v>
      </c>
      <c r="W657" s="28">
        <f t="shared" si="283"/>
        <v>0.30042002564575082</v>
      </c>
      <c r="X657" s="28">
        <f t="shared" si="283"/>
        <v>0.28671078225580326</v>
      </c>
      <c r="Y657" s="28">
        <f t="shared" si="283"/>
        <v>0.27563770536743215</v>
      </c>
      <c r="Z657" s="28">
        <f t="shared" si="283"/>
        <v>0.28691001205011551</v>
      </c>
      <c r="AA657" s="28">
        <f t="shared" si="283"/>
        <v>0.31936827943850593</v>
      </c>
      <c r="AB657" s="28">
        <f t="shared" si="283"/>
        <v>0.29965139261909196</v>
      </c>
      <c r="AC657" s="28">
        <f t="shared" si="283"/>
        <v>0.28561661459892534</v>
      </c>
      <c r="AD657" s="28">
        <f t="shared" si="283"/>
        <v>0.2586310773533485</v>
      </c>
      <c r="AE657" s="28">
        <f t="shared" si="283"/>
        <v>0.24368435502893859</v>
      </c>
    </row>
    <row r="658" spans="1:31" x14ac:dyDescent="0.2">
      <c r="A658" s="12" t="s">
        <v>248</v>
      </c>
      <c r="B658" s="7" t="s">
        <v>249</v>
      </c>
      <c r="C658" s="28">
        <f t="shared" ref="C658:AE658" si="284">+C604</f>
        <v>0</v>
      </c>
      <c r="D658" s="28">
        <f t="shared" si="284"/>
        <v>0</v>
      </c>
      <c r="E658" s="28">
        <f t="shared" si="284"/>
        <v>0</v>
      </c>
      <c r="F658" s="28">
        <f t="shared" si="284"/>
        <v>0</v>
      </c>
      <c r="G658" s="28">
        <f t="shared" si="284"/>
        <v>0</v>
      </c>
      <c r="H658" s="28">
        <f t="shared" si="284"/>
        <v>0</v>
      </c>
      <c r="I658" s="28">
        <f t="shared" si="284"/>
        <v>0</v>
      </c>
      <c r="J658" s="28">
        <f t="shared" si="284"/>
        <v>0</v>
      </c>
      <c r="K658" s="28">
        <f t="shared" si="284"/>
        <v>0</v>
      </c>
      <c r="L658" s="28">
        <f t="shared" si="284"/>
        <v>0</v>
      </c>
      <c r="M658" s="28">
        <f t="shared" si="284"/>
        <v>0</v>
      </c>
      <c r="N658" s="28">
        <f t="shared" si="284"/>
        <v>0</v>
      </c>
      <c r="O658" s="28">
        <f t="shared" si="284"/>
        <v>0</v>
      </c>
      <c r="P658" s="28">
        <f t="shared" si="284"/>
        <v>0</v>
      </c>
      <c r="Q658" s="28">
        <f t="shared" si="284"/>
        <v>0</v>
      </c>
      <c r="R658" s="28">
        <f t="shared" si="284"/>
        <v>0</v>
      </c>
      <c r="S658" s="28">
        <f t="shared" si="284"/>
        <v>0</v>
      </c>
      <c r="T658" s="28">
        <f t="shared" si="284"/>
        <v>0</v>
      </c>
      <c r="U658" s="28">
        <f t="shared" si="284"/>
        <v>0</v>
      </c>
      <c r="V658" s="28">
        <f t="shared" si="284"/>
        <v>0</v>
      </c>
      <c r="W658" s="28">
        <f t="shared" si="284"/>
        <v>0</v>
      </c>
      <c r="X658" s="28">
        <f t="shared" si="284"/>
        <v>0</v>
      </c>
      <c r="Y658" s="28">
        <f t="shared" si="284"/>
        <v>0</v>
      </c>
      <c r="Z658" s="28">
        <f t="shared" si="284"/>
        <v>0</v>
      </c>
      <c r="AA658" s="28">
        <f t="shared" si="284"/>
        <v>0</v>
      </c>
      <c r="AB658" s="28">
        <f t="shared" si="284"/>
        <v>0</v>
      </c>
      <c r="AC658" s="28">
        <f t="shared" si="284"/>
        <v>0</v>
      </c>
      <c r="AD658" s="28">
        <f t="shared" si="284"/>
        <v>0</v>
      </c>
      <c r="AE658" s="28">
        <f t="shared" si="284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5">+C613</f>
        <v>0.43964868701747267</v>
      </c>
      <c r="D659" s="28">
        <f t="shared" si="285"/>
        <v>0.44013859016700635</v>
      </c>
      <c r="E659" s="28">
        <f t="shared" si="285"/>
        <v>0.44239252882842434</v>
      </c>
      <c r="F659" s="28">
        <f t="shared" si="285"/>
        <v>0.44654641883218726</v>
      </c>
      <c r="G659" s="28">
        <f t="shared" si="285"/>
        <v>0.45016292041238265</v>
      </c>
      <c r="H659" s="28">
        <f t="shared" si="285"/>
        <v>0.45006471124824771</v>
      </c>
      <c r="I659" s="28">
        <f t="shared" si="285"/>
        <v>0.43812413710335552</v>
      </c>
      <c r="J659" s="28">
        <f t="shared" si="285"/>
        <v>0.44173300936398713</v>
      </c>
      <c r="K659" s="28">
        <f t="shared" si="285"/>
        <v>0.43846958426195132</v>
      </c>
      <c r="L659" s="28">
        <f t="shared" si="285"/>
        <v>0.43586750050718759</v>
      </c>
      <c r="M659" s="28">
        <f t="shared" si="285"/>
        <v>0.43101673739582314</v>
      </c>
      <c r="N659" s="28">
        <f t="shared" si="285"/>
        <v>0.42055102053087118</v>
      </c>
      <c r="O659" s="28">
        <f t="shared" si="285"/>
        <v>0.41756077201788899</v>
      </c>
      <c r="P659" s="28">
        <f t="shared" si="285"/>
        <v>0.41261911192715089</v>
      </c>
      <c r="Q659" s="28">
        <f t="shared" si="285"/>
        <v>0.41190903979014848</v>
      </c>
      <c r="R659" s="28">
        <f t="shared" si="285"/>
        <v>0.40961927276913868</v>
      </c>
      <c r="S659" s="28">
        <f t="shared" si="285"/>
        <v>0.40707039336258538</v>
      </c>
      <c r="T659" s="28">
        <f t="shared" si="285"/>
        <v>0.40430131219485049</v>
      </c>
      <c r="U659" s="28">
        <f t="shared" si="285"/>
        <v>0.4042784590855158</v>
      </c>
      <c r="V659" s="28">
        <f t="shared" si="285"/>
        <v>0.40420992605518113</v>
      </c>
      <c r="W659" s="28">
        <f t="shared" si="285"/>
        <v>0.40490865317502583</v>
      </c>
      <c r="X659" s="28">
        <f t="shared" si="285"/>
        <v>0.40523781363477401</v>
      </c>
      <c r="Y659" s="28">
        <f t="shared" si="285"/>
        <v>0.4078479890500662</v>
      </c>
      <c r="Z659" s="28">
        <f t="shared" si="285"/>
        <v>0.40553050640077237</v>
      </c>
      <c r="AA659" s="28">
        <f t="shared" si="285"/>
        <v>0.4028007909412602</v>
      </c>
      <c r="AB659" s="28">
        <f t="shared" si="285"/>
        <v>0.40267664956973825</v>
      </c>
      <c r="AC659" s="28">
        <f t="shared" si="285"/>
        <v>0.40478893282385853</v>
      </c>
      <c r="AD659" s="28">
        <f t="shared" si="285"/>
        <v>0.40633302523395665</v>
      </c>
      <c r="AE659" s="28">
        <f t="shared" si="285"/>
        <v>0.40900042784615254</v>
      </c>
    </row>
    <row r="660" spans="1:31" x14ac:dyDescent="0.2">
      <c r="A660" s="12" t="s">
        <v>548</v>
      </c>
      <c r="B660" s="7" t="s">
        <v>804</v>
      </c>
      <c r="C660" s="28">
        <f t="shared" ref="C660:AE660" si="286">+C624</f>
        <v>0</v>
      </c>
      <c r="D660" s="28">
        <f t="shared" si="286"/>
        <v>0</v>
      </c>
      <c r="E660" s="28">
        <f t="shared" si="286"/>
        <v>0</v>
      </c>
      <c r="F660" s="28">
        <f t="shared" si="286"/>
        <v>0</v>
      </c>
      <c r="G660" s="28">
        <f t="shared" si="286"/>
        <v>0</v>
      </c>
      <c r="H660" s="28">
        <f t="shared" si="286"/>
        <v>0</v>
      </c>
      <c r="I660" s="28">
        <f t="shared" si="286"/>
        <v>0</v>
      </c>
      <c r="J660" s="28">
        <f t="shared" si="286"/>
        <v>0</v>
      </c>
      <c r="K660" s="28">
        <f t="shared" si="286"/>
        <v>0</v>
      </c>
      <c r="L660" s="28">
        <f t="shared" si="286"/>
        <v>0</v>
      </c>
      <c r="M660" s="28">
        <f t="shared" si="286"/>
        <v>0</v>
      </c>
      <c r="N660" s="28">
        <f t="shared" si="286"/>
        <v>0</v>
      </c>
      <c r="O660" s="28">
        <f t="shared" si="286"/>
        <v>0</v>
      </c>
      <c r="P660" s="28">
        <f t="shared" si="286"/>
        <v>0</v>
      </c>
      <c r="Q660" s="28">
        <f t="shared" si="286"/>
        <v>0</v>
      </c>
      <c r="R660" s="28">
        <f t="shared" si="286"/>
        <v>0</v>
      </c>
      <c r="S660" s="28">
        <f t="shared" si="286"/>
        <v>0</v>
      </c>
      <c r="T660" s="28">
        <f t="shared" si="286"/>
        <v>0</v>
      </c>
      <c r="U660" s="28">
        <f t="shared" si="286"/>
        <v>0</v>
      </c>
      <c r="V660" s="28">
        <f t="shared" si="286"/>
        <v>0</v>
      </c>
      <c r="W660" s="28">
        <f t="shared" si="286"/>
        <v>0</v>
      </c>
      <c r="X660" s="28">
        <f t="shared" si="286"/>
        <v>0</v>
      </c>
      <c r="Y660" s="28">
        <f t="shared" si="286"/>
        <v>0</v>
      </c>
      <c r="Z660" s="28">
        <f t="shared" si="286"/>
        <v>0</v>
      </c>
      <c r="AA660" s="28">
        <f t="shared" si="286"/>
        <v>0</v>
      </c>
      <c r="AB660" s="28">
        <f t="shared" si="286"/>
        <v>0</v>
      </c>
      <c r="AC660" s="28">
        <f t="shared" si="286"/>
        <v>0</v>
      </c>
      <c r="AD660" s="28">
        <f t="shared" si="286"/>
        <v>0</v>
      </c>
      <c r="AE660" s="28">
        <f t="shared" si="286"/>
        <v>3.1648000000000002E-6</v>
      </c>
    </row>
    <row r="661" spans="1:31" x14ac:dyDescent="0.2">
      <c r="A661" s="12" t="s">
        <v>721</v>
      </c>
      <c r="B661" s="7" t="s">
        <v>722</v>
      </c>
      <c r="C661" s="28">
        <f t="shared" ref="C661:AE661" si="287">+C633</f>
        <v>0.32166472523437367</v>
      </c>
      <c r="D661" s="28">
        <f t="shared" si="287"/>
        <v>0.34169368158124724</v>
      </c>
      <c r="E661" s="28">
        <f t="shared" si="287"/>
        <v>0.36951538750957186</v>
      </c>
      <c r="F661" s="28">
        <f t="shared" si="287"/>
        <v>0.3708380576679281</v>
      </c>
      <c r="G661" s="28">
        <f t="shared" si="287"/>
        <v>0.38654887522854342</v>
      </c>
      <c r="H661" s="28">
        <f t="shared" si="287"/>
        <v>0.42057075121039961</v>
      </c>
      <c r="I661" s="28">
        <f t="shared" si="287"/>
        <v>0.65802363671886366</v>
      </c>
      <c r="J661" s="28">
        <f t="shared" si="287"/>
        <v>0.70170319520688529</v>
      </c>
      <c r="K661" s="28">
        <f t="shared" si="287"/>
        <v>0.68957395788610709</v>
      </c>
      <c r="L661" s="28">
        <f t="shared" si="287"/>
        <v>0.70789481863955439</v>
      </c>
      <c r="M661" s="28">
        <f t="shared" si="287"/>
        <v>0.72343034431015862</v>
      </c>
      <c r="N661" s="28">
        <f t="shared" si="287"/>
        <v>0.86424646412282824</v>
      </c>
      <c r="O661" s="28">
        <f t="shared" si="287"/>
        <v>0.82224085203385489</v>
      </c>
      <c r="P661" s="28">
        <f t="shared" si="287"/>
        <v>0.91437824199071649</v>
      </c>
      <c r="Q661" s="28">
        <f t="shared" si="287"/>
        <v>1.0787476489276289</v>
      </c>
      <c r="R661" s="28">
        <f t="shared" si="287"/>
        <v>1.0079557872740355</v>
      </c>
      <c r="S661" s="28">
        <f t="shared" si="287"/>
        <v>1.1767839926913697</v>
      </c>
      <c r="T661" s="28">
        <f t="shared" si="287"/>
        <v>1.2986607152899889</v>
      </c>
      <c r="U661" s="28">
        <f t="shared" si="287"/>
        <v>1.1601103339295518</v>
      </c>
      <c r="V661" s="28">
        <f t="shared" si="287"/>
        <v>1.1060381215636135</v>
      </c>
      <c r="W661" s="28">
        <f t="shared" si="287"/>
        <v>1.1939996372725772</v>
      </c>
      <c r="X661" s="28">
        <f t="shared" si="287"/>
        <v>1.2638787290566147</v>
      </c>
      <c r="Y661" s="28">
        <f t="shared" si="287"/>
        <v>1.2768761657393486</v>
      </c>
      <c r="Z661" s="28">
        <f t="shared" si="287"/>
        <v>1.3389147197491249</v>
      </c>
      <c r="AA661" s="28">
        <f t="shared" si="287"/>
        <v>1.504837041409155</v>
      </c>
      <c r="AB661" s="28">
        <f t="shared" si="287"/>
        <v>1.6664307319774105</v>
      </c>
      <c r="AC661" s="28">
        <f t="shared" si="287"/>
        <v>1.7780420862343425</v>
      </c>
      <c r="AD661" s="28">
        <f t="shared" si="287"/>
        <v>1.9323595052656306</v>
      </c>
      <c r="AE661" s="28">
        <f t="shared" si="287"/>
        <v>2.0054508085229399</v>
      </c>
    </row>
  </sheetData>
  <conditionalFormatting sqref="C2:AC2">
    <cfRule type="cellIs" dxfId="577" priority="301" operator="equal">
      <formula>0</formula>
    </cfRule>
  </conditionalFormatting>
  <conditionalFormatting sqref="AD2:AE2">
    <cfRule type="cellIs" dxfId="576" priority="123" operator="equal">
      <formula>0</formula>
    </cfRule>
  </conditionalFormatting>
  <conditionalFormatting sqref="C434 C425:C426 C431 C437">
    <cfRule type="cellIs" dxfId="575" priority="77" operator="lessThan">
      <formula>0</formula>
    </cfRule>
  </conditionalFormatting>
  <conditionalFormatting sqref="C577:AE577 C580:AE580">
    <cfRule type="cellIs" dxfId="574" priority="66" operator="lessThan">
      <formula>0</formula>
    </cfRule>
  </conditionalFormatting>
  <conditionalFormatting sqref="C613:AE613">
    <cfRule type="cellIs" dxfId="573" priority="76" operator="lessThan">
      <formula>0</formula>
    </cfRule>
  </conditionalFormatting>
  <conditionalFormatting sqref="C555:AE556 C558:AE559 C561:AE562 C581:AE581 C574:AE576 C565:AE571">
    <cfRule type="cellIs" dxfId="572" priority="75" operator="lessThan">
      <formula>0</formula>
    </cfRule>
  </conditionalFormatting>
  <conditionalFormatting sqref="C631:AE633 C638:AE638 C624:AE624">
    <cfRule type="cellIs" dxfId="571" priority="74" operator="lessThan">
      <formula>0</formula>
    </cfRule>
  </conditionalFormatting>
  <conditionalFormatting sqref="C659:AE659">
    <cfRule type="cellIs" dxfId="570" priority="73" operator="lessThan">
      <formula>0</formula>
    </cfRule>
  </conditionalFormatting>
  <conditionalFormatting sqref="C660:AE660">
    <cfRule type="cellIs" dxfId="569" priority="72" operator="lessThan">
      <formula>0</formula>
    </cfRule>
  </conditionalFormatting>
  <conditionalFormatting sqref="C661:AE661">
    <cfRule type="cellIs" dxfId="568" priority="71" operator="lessThan">
      <formula>0</formula>
    </cfRule>
  </conditionalFormatting>
  <conditionalFormatting sqref="C557:AE557">
    <cfRule type="cellIs" dxfId="567" priority="70" operator="lessThan">
      <formula>0</formula>
    </cfRule>
  </conditionalFormatting>
  <conditionalFormatting sqref="C560:AE560">
    <cfRule type="cellIs" dxfId="566" priority="69" operator="lessThan">
      <formula>0</formula>
    </cfRule>
  </conditionalFormatting>
  <conditionalFormatting sqref="C563:AE564">
    <cfRule type="cellIs" dxfId="565" priority="68" operator="lessThan">
      <formula>0</formula>
    </cfRule>
  </conditionalFormatting>
  <conditionalFormatting sqref="C572:AE573">
    <cfRule type="cellIs" dxfId="564" priority="67" operator="lessThan">
      <formula>0</formula>
    </cfRule>
  </conditionalFormatting>
  <conditionalFormatting sqref="C578:AE579">
    <cfRule type="cellIs" dxfId="563" priority="65" operator="lessThan">
      <formula>0</formula>
    </cfRule>
  </conditionalFormatting>
  <conditionalFormatting sqref="C585:AE586">
    <cfRule type="cellIs" dxfId="562" priority="64" operator="lessThan">
      <formula>0</formula>
    </cfRule>
  </conditionalFormatting>
  <conditionalFormatting sqref="C601:AE602">
    <cfRule type="cellIs" dxfId="561" priority="63" operator="lessThan">
      <formula>0</formula>
    </cfRule>
  </conditionalFormatting>
  <conditionalFormatting sqref="C605:AE609">
    <cfRule type="cellIs" dxfId="560" priority="62" operator="lessThan">
      <formula>0</formula>
    </cfRule>
  </conditionalFormatting>
  <conditionalFormatting sqref="C611:AE612">
    <cfRule type="cellIs" dxfId="559" priority="61" operator="lessThan">
      <formula>0</formula>
    </cfRule>
  </conditionalFormatting>
  <conditionalFormatting sqref="C626:AE626">
    <cfRule type="cellIs" dxfId="558" priority="60" operator="lessThan">
      <formula>0</formula>
    </cfRule>
  </conditionalFormatting>
  <conditionalFormatting sqref="C634:AE634 C637:AE637">
    <cfRule type="cellIs" dxfId="557" priority="59" operator="lessThan">
      <formula>0</formula>
    </cfRule>
  </conditionalFormatting>
  <conditionalFormatting sqref="C635:AE636">
    <cfRule type="cellIs" dxfId="556" priority="58" operator="lessThan">
      <formula>0</formula>
    </cfRule>
  </conditionalFormatting>
  <conditionalFormatting sqref="C642:AE644">
    <cfRule type="cellIs" dxfId="555" priority="57" operator="lessThan">
      <formula>0</formula>
    </cfRule>
  </conditionalFormatting>
  <conditionalFormatting sqref="C625:AE625">
    <cfRule type="cellIs" dxfId="554" priority="56" operator="lessThan">
      <formula>0</formula>
    </cfRule>
  </conditionalFormatting>
  <conditionalFormatting sqref="C627:AE627">
    <cfRule type="cellIs" dxfId="553" priority="55" operator="lessThan">
      <formula>0</formula>
    </cfRule>
  </conditionalFormatting>
  <conditionalFormatting sqref="C630:AE630">
    <cfRule type="cellIs" dxfId="552" priority="54" operator="lessThan">
      <formula>0</formula>
    </cfRule>
  </conditionalFormatting>
  <conditionalFormatting sqref="C237 C213 C191:C193 C216:C217 C230 C240:C252 C273:C278 C280:C286 C292:C295 C195 C202 C206 C219 C257:C270">
    <cfRule type="cellIs" dxfId="551" priority="53" operator="lessThan">
      <formula>0</formula>
    </cfRule>
  </conditionalFormatting>
  <conditionalFormatting sqref="C271">
    <cfRule type="cellIs" dxfId="550" priority="52" operator="lessThan">
      <formula>0</formula>
    </cfRule>
  </conditionalFormatting>
  <conditionalFormatting sqref="C287">
    <cfRule type="cellIs" dxfId="549" priority="51" operator="lessThan">
      <formula>0</formula>
    </cfRule>
  </conditionalFormatting>
  <conditionalFormatting sqref="C291">
    <cfRule type="cellIs" dxfId="548" priority="50" operator="lessThan">
      <formula>0</formula>
    </cfRule>
  </conditionalFormatting>
  <conditionalFormatting sqref="C226">
    <cfRule type="cellIs" dxfId="547" priority="49" operator="lessThan">
      <formula>0</formula>
    </cfRule>
  </conditionalFormatting>
  <conditionalFormatting sqref="C272">
    <cfRule type="cellIs" dxfId="546" priority="48" operator="lessThan">
      <formula>0</formula>
    </cfRule>
  </conditionalFormatting>
  <conditionalFormatting sqref="C279">
    <cfRule type="cellIs" dxfId="545" priority="47" operator="lessThan">
      <formula>0</formula>
    </cfRule>
  </conditionalFormatting>
  <conditionalFormatting sqref="C297:C354 C356:C359 C364:C383 C385:C391 C393 C395:C417 C419:C424">
    <cfRule type="cellIs" dxfId="544" priority="46" operator="lessThan">
      <formula>0</formula>
    </cfRule>
  </conditionalFormatting>
  <conditionalFormatting sqref="C526:AE554">
    <cfRule type="cellIs" dxfId="543" priority="45" operator="lessThan">
      <formula>0</formula>
    </cfRule>
  </conditionalFormatting>
  <conditionalFormatting sqref="C524:AE525">
    <cfRule type="cellIs" dxfId="542" priority="44" operator="lessThan">
      <formula>0</formula>
    </cfRule>
  </conditionalFormatting>
  <conditionalFormatting sqref="C628:AE628">
    <cfRule type="cellIs" dxfId="541" priority="42" operator="lessThan">
      <formula>0</formula>
    </cfRule>
  </conditionalFormatting>
  <conditionalFormatting sqref="C614:AE623">
    <cfRule type="cellIs" dxfId="540" priority="43" operator="lessThan">
      <formula>0</formula>
    </cfRule>
  </conditionalFormatting>
  <conditionalFormatting sqref="C629:AE629">
    <cfRule type="cellIs" dxfId="539" priority="41" operator="lessThan">
      <formula>0</formula>
    </cfRule>
  </conditionalFormatting>
  <conditionalFormatting sqref="C355">
    <cfRule type="cellIs" dxfId="538" priority="40" operator="lessThan">
      <formula>0</formula>
    </cfRule>
  </conditionalFormatting>
  <conditionalFormatting sqref="C453:AE453">
    <cfRule type="cellIs" dxfId="537" priority="34" operator="lessThan">
      <formula>0</formula>
    </cfRule>
  </conditionalFormatting>
  <conditionalFormatting sqref="C453:AE453">
    <cfRule type="cellIs" dxfId="536" priority="32" operator="equal">
      <formula>0</formula>
    </cfRule>
    <cfRule type="cellIs" dxfId="535" priority="33" operator="equal">
      <formula>0</formula>
    </cfRule>
  </conditionalFormatting>
  <conditionalFormatting sqref="C597:AE597">
    <cfRule type="cellIs" dxfId="534" priority="31" operator="lessThan">
      <formula>0</formula>
    </cfRule>
  </conditionalFormatting>
  <conditionalFormatting sqref="C597:AE597">
    <cfRule type="cellIs" dxfId="533" priority="29" operator="equal">
      <formula>0</formula>
    </cfRule>
    <cfRule type="cellIs" dxfId="532" priority="30" operator="equal">
      <formula>0</formula>
    </cfRule>
  </conditionalFormatting>
  <conditionalFormatting sqref="C654:AE654">
    <cfRule type="cellIs" dxfId="531" priority="28" operator="lessThan">
      <formula>0</formula>
    </cfRule>
  </conditionalFormatting>
  <conditionalFormatting sqref="C654:AE654">
    <cfRule type="cellIs" dxfId="530" priority="26" operator="equal">
      <formula>0</formula>
    </cfRule>
    <cfRule type="cellIs" dxfId="529" priority="27" operator="equal">
      <formula>0</formula>
    </cfRule>
  </conditionalFormatting>
  <conditionalFormatting sqref="A425:B426 A430:B431 A434:B437 A427:A429">
    <cfRule type="cellIs" dxfId="528" priority="17" operator="lessThan">
      <formula>0</formula>
    </cfRule>
  </conditionalFormatting>
  <conditionalFormatting sqref="A432:B433">
    <cfRule type="cellIs" dxfId="527" priority="16" operator="lessThan">
      <formula>0</formula>
    </cfRule>
  </conditionalFormatting>
  <conditionalFormatting sqref="B555 A576:B581">
    <cfRule type="cellIs" dxfId="526" priority="15" operator="lessThan">
      <formula>0</formula>
    </cfRule>
  </conditionalFormatting>
  <conditionalFormatting sqref="A633:B638 B624">
    <cfRule type="cellIs" dxfId="525" priority="14" operator="lessThan">
      <formula>0</formula>
    </cfRule>
  </conditionalFormatting>
  <conditionalFormatting sqref="A661:B661">
    <cfRule type="cellIs" dxfId="524" priority="13" operator="lessThan">
      <formula>0</formula>
    </cfRule>
  </conditionalFormatting>
  <conditionalFormatting sqref="B659:B660">
    <cfRule type="cellIs" dxfId="523" priority="12" operator="lessThan">
      <formula>0</formula>
    </cfRule>
  </conditionalFormatting>
  <conditionalFormatting sqref="B613">
    <cfRule type="cellIs" dxfId="522" priority="11" operator="lessThan">
      <formula>0</formula>
    </cfRule>
  </conditionalFormatting>
  <conditionalFormatting sqref="D434:AE434 D425:AE426 D431:AE431 D437:AE437">
    <cfRule type="cellIs" dxfId="521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0" priority="9" operator="lessThan">
      <formula>0</formula>
    </cfRule>
  </conditionalFormatting>
  <conditionalFormatting sqref="D271:AE271">
    <cfRule type="cellIs" dxfId="519" priority="8" operator="lessThan">
      <formula>0</formula>
    </cfRule>
  </conditionalFormatting>
  <conditionalFormatting sqref="D287:AE287">
    <cfRule type="cellIs" dxfId="518" priority="7" operator="lessThan">
      <formula>0</formula>
    </cfRule>
  </conditionalFormatting>
  <conditionalFormatting sqref="D291:AE291">
    <cfRule type="cellIs" dxfId="517" priority="6" operator="lessThan">
      <formula>0</formula>
    </cfRule>
  </conditionalFormatting>
  <conditionalFormatting sqref="D226:AE226">
    <cfRule type="cellIs" dxfId="516" priority="5" operator="lessThan">
      <formula>0</formula>
    </cfRule>
  </conditionalFormatting>
  <conditionalFormatting sqref="D272:AE272">
    <cfRule type="cellIs" dxfId="515" priority="4" operator="lessThan">
      <formula>0</formula>
    </cfRule>
  </conditionalFormatting>
  <conditionalFormatting sqref="D279:AE279">
    <cfRule type="cellIs" dxfId="514" priority="3" operator="lessThan">
      <formula>0</formula>
    </cfRule>
  </conditionalFormatting>
  <conditionalFormatting sqref="D297:AE354 D356:AE359 D364:AE383 D385:AE391 D393:AE393 D395:AE417 D419:AE424">
    <cfRule type="cellIs" dxfId="513" priority="2" operator="lessThan">
      <formula>0</formula>
    </cfRule>
  </conditionalFormatting>
  <conditionalFormatting sqref="D355:AE355">
    <cfRule type="cellIs" dxfId="512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4.8687974370385655E-2</v>
      </c>
      <c r="D4" s="28">
        <f t="shared" si="0"/>
        <v>4.887014409617757E-2</v>
      </c>
      <c r="E4" s="28">
        <f t="shared" si="0"/>
        <v>5.1274390971917869E-2</v>
      </c>
      <c r="F4" s="28">
        <f t="shared" si="0"/>
        <v>5.3655567819228825E-2</v>
      </c>
      <c r="G4" s="28">
        <f t="shared" si="0"/>
        <v>5.6073839061066444E-2</v>
      </c>
      <c r="H4" s="28">
        <f t="shared" si="0"/>
        <v>5.9198206860985064E-2</v>
      </c>
      <c r="I4" s="28">
        <f t="shared" si="0"/>
        <v>6.7731529655174316E-2</v>
      </c>
      <c r="J4" s="28">
        <f t="shared" si="0"/>
        <v>7.0054537578152776E-2</v>
      </c>
      <c r="K4" s="28">
        <f t="shared" si="0"/>
        <v>7.2409763791642726E-2</v>
      </c>
      <c r="L4" s="28">
        <f t="shared" si="0"/>
        <v>8.5236561677176845E-2</v>
      </c>
      <c r="M4" s="28">
        <f t="shared" si="0"/>
        <v>8.4014198890122543E-2</v>
      </c>
      <c r="N4" s="28">
        <f t="shared" si="0"/>
        <v>7.722736183546125E-2</v>
      </c>
      <c r="O4" s="28">
        <f t="shared" si="0"/>
        <v>7.7323711358967928E-2</v>
      </c>
      <c r="P4" s="28">
        <f t="shared" si="0"/>
        <v>7.761062658553633E-2</v>
      </c>
      <c r="Q4" s="28">
        <f t="shared" si="0"/>
        <v>7.7934124694821305E-2</v>
      </c>
      <c r="R4" s="28">
        <f t="shared" si="0"/>
        <v>7.3852950282315907E-2</v>
      </c>
      <c r="S4" s="28">
        <f t="shared" si="0"/>
        <v>7.8343155481766971E-2</v>
      </c>
      <c r="T4" s="28">
        <f t="shared" si="0"/>
        <v>8.4175002475548696E-2</v>
      </c>
      <c r="U4" s="28">
        <f t="shared" si="0"/>
        <v>9.0297822724995563E-2</v>
      </c>
      <c r="V4" s="28">
        <f t="shared" si="0"/>
        <v>9.1412207778606647E-2</v>
      </c>
      <c r="W4" s="28">
        <f t="shared" si="0"/>
        <v>9.1940980147947854E-2</v>
      </c>
      <c r="X4" s="28">
        <f t="shared" si="0"/>
        <v>9.1736225704484309E-2</v>
      </c>
      <c r="Y4" s="28">
        <f t="shared" si="0"/>
        <v>8.8670062259033039E-2</v>
      </c>
      <c r="Z4" s="28">
        <f t="shared" si="0"/>
        <v>9.1149242484105136E-2</v>
      </c>
      <c r="AA4" s="28">
        <f t="shared" si="0"/>
        <v>8.8385700502662951E-2</v>
      </c>
      <c r="AB4" s="28">
        <f t="shared" si="0"/>
        <v>9.3968811991701734E-2</v>
      </c>
      <c r="AC4" s="28">
        <f t="shared" si="0"/>
        <v>9.6380669352765153E-2</v>
      </c>
      <c r="AD4" s="28">
        <f t="shared" si="0"/>
        <v>8.9661065877132753E-2</v>
      </c>
      <c r="AE4" s="28">
        <f t="shared" si="0"/>
        <v>9.1490102278382501E-2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1.7568420731829692E-2</v>
      </c>
      <c r="D5" s="21">
        <f t="shared" si="1"/>
        <v>1.7827274174026693E-2</v>
      </c>
      <c r="E5" s="21">
        <f t="shared" si="1"/>
        <v>1.9657263212159465E-2</v>
      </c>
      <c r="F5" s="21">
        <f t="shared" si="1"/>
        <v>2.1014208533866301E-2</v>
      </c>
      <c r="G5" s="21">
        <f t="shared" si="1"/>
        <v>2.3348790024466177E-2</v>
      </c>
      <c r="H5" s="21">
        <f t="shared" si="1"/>
        <v>2.602363127901592E-2</v>
      </c>
      <c r="I5" s="21">
        <f t="shared" si="1"/>
        <v>2.8340850076936562E-2</v>
      </c>
      <c r="J5" s="21">
        <f t="shared" si="1"/>
        <v>3.0298752296060664E-2</v>
      </c>
      <c r="K5" s="21">
        <f t="shared" si="1"/>
        <v>3.2341609026630504E-2</v>
      </c>
      <c r="L5" s="21">
        <f t="shared" si="1"/>
        <v>4.5238487013385079E-2</v>
      </c>
      <c r="M5" s="21">
        <f t="shared" si="1"/>
        <v>4.4760176560309756E-2</v>
      </c>
      <c r="N5" s="21">
        <f t="shared" si="1"/>
        <v>3.9330167841732433E-2</v>
      </c>
      <c r="O5" s="21">
        <f t="shared" si="1"/>
        <v>4.1050092004731184E-2</v>
      </c>
      <c r="P5" s="21">
        <f t="shared" si="1"/>
        <v>4.2045776959250811E-2</v>
      </c>
      <c r="Q5" s="21">
        <f t="shared" si="1"/>
        <v>4.0604485537927108E-2</v>
      </c>
      <c r="R5" s="21">
        <f t="shared" si="1"/>
        <v>3.931706657346308E-2</v>
      </c>
      <c r="S5" s="21">
        <f t="shared" si="1"/>
        <v>4.37749921068184E-2</v>
      </c>
      <c r="T5" s="21">
        <f t="shared" si="1"/>
        <v>4.9126793453331291E-2</v>
      </c>
      <c r="U5" s="21">
        <f t="shared" si="1"/>
        <v>5.4376349697028328E-2</v>
      </c>
      <c r="V5" s="21">
        <f t="shared" si="1"/>
        <v>5.5180580130592301E-2</v>
      </c>
      <c r="W5" s="21">
        <f t="shared" si="1"/>
        <v>5.6258837183475033E-2</v>
      </c>
      <c r="X5" s="21">
        <f t="shared" si="1"/>
        <v>5.7707398342459811E-2</v>
      </c>
      <c r="Y5" s="21">
        <f t="shared" si="1"/>
        <v>5.5724862897549327E-2</v>
      </c>
      <c r="Z5" s="21">
        <f t="shared" si="1"/>
        <v>5.8170362201842817E-2</v>
      </c>
      <c r="AA5" s="21">
        <f t="shared" si="1"/>
        <v>5.5170483661398921E-2</v>
      </c>
      <c r="AB5" s="21">
        <f t="shared" si="1"/>
        <v>6.0474329374503193E-2</v>
      </c>
      <c r="AC5" s="21">
        <f t="shared" si="1"/>
        <v>6.2903164065028383E-2</v>
      </c>
      <c r="AD5" s="21">
        <f t="shared" si="1"/>
        <v>5.5192968185396651E-2</v>
      </c>
      <c r="AE5" s="21">
        <f t="shared" si="1"/>
        <v>5.5873506042480169E-2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1.7568420731829692E-2</v>
      </c>
      <c r="D7" s="21">
        <f t="shared" si="2"/>
        <v>1.7827274174026693E-2</v>
      </c>
      <c r="E7" s="21">
        <f t="shared" si="2"/>
        <v>1.9657263212159465E-2</v>
      </c>
      <c r="F7" s="21">
        <f t="shared" si="2"/>
        <v>2.1014208533866301E-2</v>
      </c>
      <c r="G7" s="21">
        <f t="shared" si="2"/>
        <v>2.3348790024466177E-2</v>
      </c>
      <c r="H7" s="21">
        <f t="shared" si="2"/>
        <v>2.602363127901592E-2</v>
      </c>
      <c r="I7" s="21">
        <f t="shared" si="2"/>
        <v>2.8340850076936562E-2</v>
      </c>
      <c r="J7" s="21">
        <f t="shared" si="2"/>
        <v>3.0298752296060664E-2</v>
      </c>
      <c r="K7" s="21">
        <f t="shared" si="2"/>
        <v>3.2341609026630504E-2</v>
      </c>
      <c r="L7" s="21">
        <f t="shared" si="2"/>
        <v>4.5238487013385079E-2</v>
      </c>
      <c r="M7" s="21">
        <f t="shared" si="2"/>
        <v>4.4760176560309756E-2</v>
      </c>
      <c r="N7" s="21">
        <f t="shared" si="2"/>
        <v>3.9330167841732433E-2</v>
      </c>
      <c r="O7" s="21">
        <f t="shared" si="2"/>
        <v>4.1050092004731184E-2</v>
      </c>
      <c r="P7" s="21">
        <f t="shared" si="2"/>
        <v>4.2045776959250811E-2</v>
      </c>
      <c r="Q7" s="21">
        <f t="shared" si="2"/>
        <v>4.0604485537927108E-2</v>
      </c>
      <c r="R7" s="21">
        <f t="shared" si="2"/>
        <v>3.931706657346308E-2</v>
      </c>
      <c r="S7" s="21">
        <f t="shared" si="2"/>
        <v>4.37749921068184E-2</v>
      </c>
      <c r="T7" s="21">
        <f t="shared" si="2"/>
        <v>4.9126793453331291E-2</v>
      </c>
      <c r="U7" s="21">
        <f t="shared" si="2"/>
        <v>5.4376349697028328E-2</v>
      </c>
      <c r="V7" s="21">
        <f t="shared" si="2"/>
        <v>5.5180580130592301E-2</v>
      </c>
      <c r="W7" s="21">
        <f t="shared" si="2"/>
        <v>5.6258837183475033E-2</v>
      </c>
      <c r="X7" s="21">
        <f t="shared" si="2"/>
        <v>5.7707398342459811E-2</v>
      </c>
      <c r="Y7" s="21">
        <f t="shared" si="2"/>
        <v>5.5724862897549327E-2</v>
      </c>
      <c r="Z7" s="21">
        <f t="shared" si="2"/>
        <v>5.8170362201842817E-2</v>
      </c>
      <c r="AA7" s="21">
        <f t="shared" si="2"/>
        <v>5.5170483661398921E-2</v>
      </c>
      <c r="AB7" s="21">
        <f t="shared" si="2"/>
        <v>6.0474329374503193E-2</v>
      </c>
      <c r="AC7" s="21">
        <f t="shared" si="2"/>
        <v>6.2903164065028383E-2</v>
      </c>
      <c r="AD7" s="21">
        <f t="shared" si="2"/>
        <v>5.5192968185396651E-2</v>
      </c>
      <c r="AE7" s="21">
        <f t="shared" si="2"/>
        <v>5.5873506042480169E-2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1.3775947238794596E-3</v>
      </c>
      <c r="D8" s="21">
        <f t="shared" si="3"/>
        <v>1.1161727899703093E-3</v>
      </c>
      <c r="E8" s="21">
        <f t="shared" si="3"/>
        <v>8.5559989466420477E-4</v>
      </c>
      <c r="F8" s="21">
        <f t="shared" si="3"/>
        <v>8.8026737406364649E-4</v>
      </c>
      <c r="G8" s="21">
        <f t="shared" si="3"/>
        <v>9.2157063878974357E-4</v>
      </c>
      <c r="H8" s="21">
        <f t="shared" si="3"/>
        <v>8.7912062802485993E-4</v>
      </c>
      <c r="I8" s="21">
        <f t="shared" si="3"/>
        <v>1.0824566378448697E-3</v>
      </c>
      <c r="J8" s="21">
        <f t="shared" si="3"/>
        <v>8.1074490382276767E-4</v>
      </c>
      <c r="K8" s="21">
        <f t="shared" si="3"/>
        <v>2.7072749545380775E-3</v>
      </c>
      <c r="L8" s="21">
        <f t="shared" si="3"/>
        <v>1.3238058999892202E-2</v>
      </c>
      <c r="M8" s="21">
        <f t="shared" si="3"/>
        <v>1.2279204527442043E-2</v>
      </c>
      <c r="N8" s="21">
        <f t="shared" si="3"/>
        <v>7.0746656405750114E-3</v>
      </c>
      <c r="O8" s="21">
        <f t="shared" si="3"/>
        <v>6.1615807638049835E-3</v>
      </c>
      <c r="P8" s="21">
        <f t="shared" si="3"/>
        <v>3.8644363643531819E-3</v>
      </c>
      <c r="Q8" s="21">
        <f t="shared" si="3"/>
        <v>3.7413363246539531E-3</v>
      </c>
      <c r="R8" s="21">
        <f t="shared" si="3"/>
        <v>3.9237269480790508E-3</v>
      </c>
      <c r="S8" s="21">
        <f t="shared" si="3"/>
        <v>8.8197372747851836E-3</v>
      </c>
      <c r="T8" s="21">
        <f t="shared" si="3"/>
        <v>1.2353519173530194E-2</v>
      </c>
      <c r="U8" s="21">
        <f t="shared" si="3"/>
        <v>1.2854521973297631E-2</v>
      </c>
      <c r="V8" s="21">
        <f t="shared" si="3"/>
        <v>1.2968560868387061E-2</v>
      </c>
      <c r="W8" s="21">
        <f t="shared" si="3"/>
        <v>1.2993360672290162E-2</v>
      </c>
      <c r="X8" s="21">
        <f t="shared" si="3"/>
        <v>1.2624944024855264E-2</v>
      </c>
      <c r="Y8" s="21">
        <f t="shared" si="3"/>
        <v>1.1619840260821539E-2</v>
      </c>
      <c r="Z8" s="21">
        <f t="shared" si="3"/>
        <v>1.2539320736364774E-2</v>
      </c>
      <c r="AA8" s="21">
        <f t="shared" si="3"/>
        <v>1.3497738729109818E-2</v>
      </c>
      <c r="AB8" s="21">
        <f t="shared" si="3"/>
        <v>1.6184958114661436E-2</v>
      </c>
      <c r="AC8" s="21">
        <f t="shared" si="3"/>
        <v>8.5761939162271768E-3</v>
      </c>
      <c r="AD8" s="21">
        <f t="shared" si="3"/>
        <v>4.5546845056166756E-4</v>
      </c>
      <c r="AE8" s="21">
        <f t="shared" si="3"/>
        <v>2.8241886631766061E-4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1.3775947238794596E-3</v>
      </c>
      <c r="D9" s="21">
        <f t="shared" si="4"/>
        <v>1.1161727899703093E-3</v>
      </c>
      <c r="E9" s="21">
        <f t="shared" si="4"/>
        <v>8.5559989466420477E-4</v>
      </c>
      <c r="F9" s="21">
        <f t="shared" si="4"/>
        <v>8.8026737406364649E-4</v>
      </c>
      <c r="G9" s="21">
        <f t="shared" si="4"/>
        <v>9.2157063878974357E-4</v>
      </c>
      <c r="H9" s="21">
        <f t="shared" si="4"/>
        <v>8.7912062802485993E-4</v>
      </c>
      <c r="I9" s="21">
        <f t="shared" si="4"/>
        <v>1.0824566378448697E-3</v>
      </c>
      <c r="J9" s="21">
        <f t="shared" si="4"/>
        <v>8.1074490382276767E-4</v>
      </c>
      <c r="K9" s="21">
        <f t="shared" si="4"/>
        <v>2.7072749545380775E-3</v>
      </c>
      <c r="L9" s="21">
        <f t="shared" si="4"/>
        <v>1.3238058999892202E-2</v>
      </c>
      <c r="M9" s="21">
        <f t="shared" si="4"/>
        <v>1.2279204527442043E-2</v>
      </c>
      <c r="N9" s="21">
        <f t="shared" si="4"/>
        <v>7.0746656405750114E-3</v>
      </c>
      <c r="O9" s="21">
        <f t="shared" si="4"/>
        <v>6.1615807638049835E-3</v>
      </c>
      <c r="P9" s="21">
        <f t="shared" si="4"/>
        <v>3.8644363643531819E-3</v>
      </c>
      <c r="Q9" s="21">
        <f t="shared" si="4"/>
        <v>3.7413363246539531E-3</v>
      </c>
      <c r="R9" s="21">
        <f t="shared" si="4"/>
        <v>3.9237269480790508E-3</v>
      </c>
      <c r="S9" s="21">
        <f t="shared" si="4"/>
        <v>8.8197372747851836E-3</v>
      </c>
      <c r="T9" s="21">
        <f t="shared" si="4"/>
        <v>1.2353519173530194E-2</v>
      </c>
      <c r="U9" s="21">
        <f t="shared" si="4"/>
        <v>1.2854521973297631E-2</v>
      </c>
      <c r="V9" s="21">
        <f t="shared" si="4"/>
        <v>1.2968560868387061E-2</v>
      </c>
      <c r="W9" s="21">
        <f t="shared" si="4"/>
        <v>1.2993360672290162E-2</v>
      </c>
      <c r="X9" s="21">
        <f t="shared" si="4"/>
        <v>1.2624944024855264E-2</v>
      </c>
      <c r="Y9" s="21">
        <f t="shared" si="4"/>
        <v>1.1619840260821539E-2</v>
      </c>
      <c r="Z9" s="21">
        <f t="shared" si="4"/>
        <v>1.2539320736364774E-2</v>
      </c>
      <c r="AA9" s="21">
        <f t="shared" si="4"/>
        <v>1.3497738729109818E-2</v>
      </c>
      <c r="AB9" s="21">
        <f t="shared" si="4"/>
        <v>1.6184958114661436E-2</v>
      </c>
      <c r="AC9" s="21">
        <f t="shared" si="4"/>
        <v>8.5761939162271768E-3</v>
      </c>
      <c r="AD9" s="21">
        <f t="shared" si="4"/>
        <v>4.5546845056166756E-4</v>
      </c>
      <c r="AE9" s="21">
        <f t="shared" si="4"/>
        <v>2.8241886631766061E-4</v>
      </c>
    </row>
    <row r="10" spans="1:31" x14ac:dyDescent="0.2">
      <c r="A10" s="13" t="s">
        <v>29</v>
      </c>
      <c r="B10" s="4" t="s">
        <v>30</v>
      </c>
      <c r="C10" s="94">
        <v>1.3775947238794596E-3</v>
      </c>
      <c r="D10" s="94">
        <v>1.1161727899703093E-3</v>
      </c>
      <c r="E10" s="94">
        <v>8.5559989466420477E-4</v>
      </c>
      <c r="F10" s="94">
        <v>8.8026737406364649E-4</v>
      </c>
      <c r="G10" s="94">
        <v>9.2157063878974357E-4</v>
      </c>
      <c r="H10" s="94">
        <v>8.7912062802485993E-4</v>
      </c>
      <c r="I10" s="94">
        <v>1.0824566378448697E-3</v>
      </c>
      <c r="J10" s="94">
        <v>8.1074490382276767E-4</v>
      </c>
      <c r="K10" s="94">
        <v>2.7072749545380775E-3</v>
      </c>
      <c r="L10" s="94">
        <v>1.3238058999892202E-2</v>
      </c>
      <c r="M10" s="94">
        <v>1.2279204527442043E-2</v>
      </c>
      <c r="N10" s="94">
        <v>7.0746656405750114E-3</v>
      </c>
      <c r="O10" s="94">
        <v>6.1615807638049835E-3</v>
      </c>
      <c r="P10" s="94">
        <v>3.8644363643531819E-3</v>
      </c>
      <c r="Q10" s="94">
        <v>3.7413363246539531E-3</v>
      </c>
      <c r="R10" s="94">
        <v>3.9237269480790508E-3</v>
      </c>
      <c r="S10" s="94">
        <v>8.8197372747851836E-3</v>
      </c>
      <c r="T10" s="94">
        <v>1.2353519173530194E-2</v>
      </c>
      <c r="U10" s="94">
        <v>1.2854521973297631E-2</v>
      </c>
      <c r="V10" s="94">
        <v>1.2968560868387061E-2</v>
      </c>
      <c r="W10" s="94">
        <v>1.2993360672290162E-2</v>
      </c>
      <c r="X10" s="94">
        <v>1.2624944024855264E-2</v>
      </c>
      <c r="Y10" s="94">
        <v>1.1619840260821539E-2</v>
      </c>
      <c r="Z10" s="94">
        <v>1.2539320736364774E-2</v>
      </c>
      <c r="AA10" s="94">
        <v>1.3497738729109818E-2</v>
      </c>
      <c r="AB10" s="94">
        <v>1.6184958114661436E-2</v>
      </c>
      <c r="AC10" s="94">
        <v>8.5761939162271768E-3</v>
      </c>
      <c r="AD10" s="94">
        <v>4.5546845056166756E-4</v>
      </c>
      <c r="AE10" s="94">
        <v>2.8241886631766061E-4</v>
      </c>
    </row>
    <row r="11" spans="1:31" x14ac:dyDescent="0.2">
      <c r="A11" s="13" t="s">
        <v>31</v>
      </c>
      <c r="B11" s="4" t="s">
        <v>32</v>
      </c>
      <c r="C11" s="94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4">
        <v>0</v>
      </c>
      <c r="Z11" s="94">
        <v>0</v>
      </c>
      <c r="AA11" s="94">
        <v>0</v>
      </c>
      <c r="AB11" s="94">
        <v>0</v>
      </c>
      <c r="AC11" s="94">
        <v>0</v>
      </c>
      <c r="AD11" s="94">
        <v>0</v>
      </c>
      <c r="AE11" s="94">
        <v>0</v>
      </c>
    </row>
    <row r="12" spans="1:31" x14ac:dyDescent="0.2">
      <c r="A12" s="13" t="s">
        <v>33</v>
      </c>
      <c r="B12" s="4" t="s">
        <v>34</v>
      </c>
      <c r="C12" s="94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4">
        <v>0</v>
      </c>
      <c r="Z12" s="94">
        <v>0</v>
      </c>
      <c r="AA12" s="94">
        <v>0</v>
      </c>
      <c r="AB12" s="94">
        <v>0</v>
      </c>
      <c r="AC12" s="94">
        <v>0</v>
      </c>
      <c r="AD12" s="94">
        <v>0</v>
      </c>
      <c r="AE12" s="94">
        <v>0</v>
      </c>
    </row>
    <row r="13" spans="1:31" x14ac:dyDescent="0.2">
      <c r="A13" s="13" t="s">
        <v>35</v>
      </c>
      <c r="B13" s="4" t="s">
        <v>36</v>
      </c>
      <c r="C13" s="94">
        <v>0</v>
      </c>
      <c r="D13" s="94">
        <v>0</v>
      </c>
      <c r="E13" s="94">
        <v>0</v>
      </c>
      <c r="F13" s="94">
        <v>0</v>
      </c>
      <c r="G13" s="94">
        <v>0</v>
      </c>
      <c r="H13" s="94">
        <v>0</v>
      </c>
      <c r="I13" s="94">
        <v>0</v>
      </c>
      <c r="J13" s="94">
        <v>0</v>
      </c>
      <c r="K13" s="94">
        <v>0</v>
      </c>
      <c r="L13" s="94">
        <v>0</v>
      </c>
      <c r="M13" s="94">
        <v>0</v>
      </c>
      <c r="N13" s="94">
        <v>0</v>
      </c>
      <c r="O13" s="94">
        <v>0</v>
      </c>
      <c r="P13" s="94">
        <v>0</v>
      </c>
      <c r="Q13" s="94">
        <v>0</v>
      </c>
      <c r="R13" s="94">
        <v>0</v>
      </c>
      <c r="S13" s="94">
        <v>0</v>
      </c>
      <c r="T13" s="94">
        <v>0</v>
      </c>
      <c r="U13" s="94">
        <v>0</v>
      </c>
      <c r="V13" s="94">
        <v>0</v>
      </c>
      <c r="W13" s="94">
        <v>0</v>
      </c>
      <c r="X13" s="94">
        <v>0</v>
      </c>
      <c r="Y13" s="94">
        <v>0</v>
      </c>
      <c r="Z13" s="94">
        <v>0</v>
      </c>
      <c r="AA13" s="94">
        <v>0</v>
      </c>
      <c r="AB13" s="94">
        <v>0</v>
      </c>
      <c r="AC13" s="94">
        <v>0</v>
      </c>
      <c r="AD13" s="94">
        <v>0</v>
      </c>
      <c r="AE13" s="94">
        <v>0</v>
      </c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94">
        <v>0</v>
      </c>
      <c r="D15" s="94">
        <v>0</v>
      </c>
      <c r="E15" s="94">
        <v>0</v>
      </c>
      <c r="F15" s="94">
        <v>0</v>
      </c>
      <c r="G15" s="94">
        <v>0</v>
      </c>
      <c r="H15" s="94">
        <v>0</v>
      </c>
      <c r="I15" s="94">
        <v>0</v>
      </c>
      <c r="J15" s="94">
        <v>0</v>
      </c>
      <c r="K15" s="94">
        <v>0</v>
      </c>
      <c r="L15" s="94">
        <v>0</v>
      </c>
      <c r="M15" s="94">
        <v>0</v>
      </c>
      <c r="N15" s="94">
        <v>0</v>
      </c>
      <c r="O15" s="94">
        <v>0</v>
      </c>
      <c r="P15" s="94">
        <v>0</v>
      </c>
      <c r="Q15" s="94">
        <v>0</v>
      </c>
      <c r="R15" s="94">
        <v>0</v>
      </c>
      <c r="S15" s="94">
        <v>0</v>
      </c>
      <c r="T15" s="94">
        <v>0</v>
      </c>
      <c r="U15" s="94">
        <v>0</v>
      </c>
      <c r="V15" s="94">
        <v>0</v>
      </c>
      <c r="W15" s="94">
        <v>0</v>
      </c>
      <c r="X15" s="94">
        <v>0</v>
      </c>
      <c r="Y15" s="94">
        <v>0</v>
      </c>
      <c r="Z15" s="94">
        <v>0</v>
      </c>
      <c r="AA15" s="94">
        <v>0</v>
      </c>
      <c r="AB15" s="94">
        <v>0</v>
      </c>
      <c r="AC15" s="94">
        <v>0</v>
      </c>
      <c r="AD15" s="94">
        <v>0</v>
      </c>
      <c r="AE15" s="94">
        <v>0</v>
      </c>
    </row>
    <row r="16" spans="1:31" x14ac:dyDescent="0.2">
      <c r="A16" s="13" t="s">
        <v>41</v>
      </c>
      <c r="B16" s="4" t="s">
        <v>42</v>
      </c>
      <c r="C16" s="94">
        <v>0</v>
      </c>
      <c r="D16" s="94">
        <v>0</v>
      </c>
      <c r="E16" s="94">
        <v>0</v>
      </c>
      <c r="F16" s="94">
        <v>0</v>
      </c>
      <c r="G16" s="94">
        <v>0</v>
      </c>
      <c r="H16" s="94">
        <v>0</v>
      </c>
      <c r="I16" s="94">
        <v>0</v>
      </c>
      <c r="J16" s="94">
        <v>0</v>
      </c>
      <c r="K16" s="94">
        <v>0</v>
      </c>
      <c r="L16" s="94">
        <v>0</v>
      </c>
      <c r="M16" s="94">
        <v>0</v>
      </c>
      <c r="N16" s="94">
        <v>0</v>
      </c>
      <c r="O16" s="94">
        <v>0</v>
      </c>
      <c r="P16" s="94">
        <v>0</v>
      </c>
      <c r="Q16" s="94">
        <v>0</v>
      </c>
      <c r="R16" s="94">
        <v>0</v>
      </c>
      <c r="S16" s="94">
        <v>0</v>
      </c>
      <c r="T16" s="94">
        <v>0</v>
      </c>
      <c r="U16" s="94">
        <v>0</v>
      </c>
      <c r="V16" s="94">
        <v>0</v>
      </c>
      <c r="W16" s="94">
        <v>0</v>
      </c>
      <c r="X16" s="94">
        <v>0</v>
      </c>
      <c r="Y16" s="94">
        <v>0</v>
      </c>
      <c r="Z16" s="94">
        <v>0</v>
      </c>
      <c r="AA16" s="94">
        <v>0</v>
      </c>
      <c r="AB16" s="94">
        <v>0</v>
      </c>
      <c r="AC16" s="94">
        <v>0</v>
      </c>
      <c r="AD16" s="94">
        <v>0</v>
      </c>
      <c r="AE16" s="94">
        <v>0</v>
      </c>
    </row>
    <row r="17" spans="1:31" x14ac:dyDescent="0.2">
      <c r="A17" s="13" t="s">
        <v>43</v>
      </c>
      <c r="B17" s="4" t="s">
        <v>44</v>
      </c>
      <c r="C17" s="79">
        <f t="shared" ref="C17:AE17" si="6">+C18+C19+C20+C21+C22+C23+C24+C25+C26+C27+C28+C29+C30</f>
        <v>2.2442261367085561E-3</v>
      </c>
      <c r="D17" s="79">
        <f t="shared" si="6"/>
        <v>2.0101484019329832E-3</v>
      </c>
      <c r="E17" s="79">
        <f t="shared" si="6"/>
        <v>2.6135885117553135E-3</v>
      </c>
      <c r="F17" s="79">
        <f t="shared" si="6"/>
        <v>2.5262842206850633E-3</v>
      </c>
      <c r="G17" s="79">
        <f t="shared" si="6"/>
        <v>3.3629849575059064E-3</v>
      </c>
      <c r="H17" s="79">
        <f t="shared" si="6"/>
        <v>3.9755184844403003E-3</v>
      </c>
      <c r="I17" s="79">
        <f t="shared" si="6"/>
        <v>4.2186730134618029E-3</v>
      </c>
      <c r="J17" s="79">
        <f t="shared" si="6"/>
        <v>6.0672931253046326E-3</v>
      </c>
      <c r="K17" s="79">
        <f t="shared" si="6"/>
        <v>5.2651531411603524E-3</v>
      </c>
      <c r="L17" s="79">
        <f t="shared" si="6"/>
        <v>6.658899407596783E-3</v>
      </c>
      <c r="M17" s="79">
        <f t="shared" si="6"/>
        <v>6.3942419335811015E-3</v>
      </c>
      <c r="N17" s="79">
        <f t="shared" si="6"/>
        <v>6.8585038013934067E-3</v>
      </c>
      <c r="O17" s="79">
        <f t="shared" si="6"/>
        <v>6.3862828692710216E-3</v>
      </c>
      <c r="P17" s="79">
        <f t="shared" si="6"/>
        <v>5.8694098598619333E-3</v>
      </c>
      <c r="Q17" s="79">
        <f t="shared" si="6"/>
        <v>5.1366972622413432E-3</v>
      </c>
      <c r="R17" s="79">
        <f t="shared" si="6"/>
        <v>5.1791233881820255E-3</v>
      </c>
      <c r="S17" s="79">
        <f t="shared" si="6"/>
        <v>5.7745522070179033E-3</v>
      </c>
      <c r="T17" s="79">
        <f t="shared" si="6"/>
        <v>6.068476675035378E-3</v>
      </c>
      <c r="U17" s="79">
        <f t="shared" si="6"/>
        <v>7.0179634510471219E-3</v>
      </c>
      <c r="V17" s="79">
        <f t="shared" si="6"/>
        <v>8.0977570841120131E-3</v>
      </c>
      <c r="W17" s="79">
        <f t="shared" si="6"/>
        <v>8.0311568546245857E-3</v>
      </c>
      <c r="X17" s="79">
        <f t="shared" si="6"/>
        <v>8.4817056111888486E-3</v>
      </c>
      <c r="Y17" s="79">
        <f t="shared" si="6"/>
        <v>6.891668960588718E-3</v>
      </c>
      <c r="Z17" s="79">
        <f t="shared" si="6"/>
        <v>7.3920150657507877E-3</v>
      </c>
      <c r="AA17" s="79">
        <f t="shared" si="6"/>
        <v>8.5332230378311526E-3</v>
      </c>
      <c r="AB17" s="79">
        <f t="shared" si="6"/>
        <v>9.5203635970169641E-3</v>
      </c>
      <c r="AC17" s="79">
        <f t="shared" si="6"/>
        <v>8.7576748146183676E-3</v>
      </c>
      <c r="AD17" s="79">
        <f t="shared" si="6"/>
        <v>8.3963006874848232E-3</v>
      </c>
      <c r="AE17" s="79">
        <f t="shared" si="6"/>
        <v>8.4347187474081917E-3</v>
      </c>
    </row>
    <row r="18" spans="1:31" x14ac:dyDescent="0.2">
      <c r="A18" s="13" t="s">
        <v>45</v>
      </c>
      <c r="B18" s="4" t="s">
        <v>46</v>
      </c>
      <c r="C18" s="94">
        <v>0</v>
      </c>
      <c r="D18" s="94">
        <v>0</v>
      </c>
      <c r="E18" s="94">
        <v>0</v>
      </c>
      <c r="F18" s="94">
        <v>0</v>
      </c>
      <c r="G18" s="94">
        <v>0</v>
      </c>
      <c r="H18" s="94">
        <v>0</v>
      </c>
      <c r="I18" s="94">
        <v>0</v>
      </c>
      <c r="J18" s="94">
        <v>0</v>
      </c>
      <c r="K18" s="94">
        <v>0</v>
      </c>
      <c r="L18" s="94">
        <v>0</v>
      </c>
      <c r="M18" s="94">
        <v>0</v>
      </c>
      <c r="N18" s="94">
        <v>0</v>
      </c>
      <c r="O18" s="94">
        <v>0</v>
      </c>
      <c r="P18" s="94">
        <v>0</v>
      </c>
      <c r="Q18" s="94">
        <v>0</v>
      </c>
      <c r="R18" s="94">
        <v>0</v>
      </c>
      <c r="S18" s="94">
        <v>0</v>
      </c>
      <c r="T18" s="94">
        <v>0</v>
      </c>
      <c r="U18" s="94">
        <v>0</v>
      </c>
      <c r="V18" s="94">
        <v>0</v>
      </c>
      <c r="W18" s="94">
        <v>0</v>
      </c>
      <c r="X18" s="94">
        <v>0</v>
      </c>
      <c r="Y18" s="94">
        <v>0</v>
      </c>
      <c r="Z18" s="94">
        <v>0</v>
      </c>
      <c r="AA18" s="94">
        <v>0</v>
      </c>
      <c r="AB18" s="94">
        <v>0</v>
      </c>
      <c r="AC18" s="94">
        <v>0</v>
      </c>
      <c r="AD18" s="94">
        <v>0</v>
      </c>
      <c r="AE18" s="94">
        <v>0</v>
      </c>
    </row>
    <row r="19" spans="1:31" x14ac:dyDescent="0.2">
      <c r="A19" s="13" t="s">
        <v>47</v>
      </c>
      <c r="B19" s="4" t="s">
        <v>48</v>
      </c>
      <c r="C19" s="94">
        <v>0</v>
      </c>
      <c r="D19" s="94">
        <v>0</v>
      </c>
      <c r="E19" s="94">
        <v>0</v>
      </c>
      <c r="F19" s="94">
        <v>0</v>
      </c>
      <c r="G19" s="94">
        <v>0</v>
      </c>
      <c r="H19" s="94">
        <v>0</v>
      </c>
      <c r="I19" s="94">
        <v>0</v>
      </c>
      <c r="J19" s="94">
        <v>0</v>
      </c>
      <c r="K19" s="94">
        <v>0</v>
      </c>
      <c r="L19" s="94">
        <v>0</v>
      </c>
      <c r="M19" s="94">
        <v>0</v>
      </c>
      <c r="N19" s="94">
        <v>0</v>
      </c>
      <c r="O19" s="94">
        <v>0</v>
      </c>
      <c r="P19" s="94">
        <v>0</v>
      </c>
      <c r="Q19" s="94">
        <v>0</v>
      </c>
      <c r="R19" s="94">
        <v>0</v>
      </c>
      <c r="S19" s="94">
        <v>0</v>
      </c>
      <c r="T19" s="94">
        <v>0</v>
      </c>
      <c r="U19" s="94">
        <v>0</v>
      </c>
      <c r="V19" s="94">
        <v>0</v>
      </c>
      <c r="W19" s="94">
        <v>0</v>
      </c>
      <c r="X19" s="94">
        <v>0</v>
      </c>
      <c r="Y19" s="94">
        <v>0</v>
      </c>
      <c r="Z19" s="94">
        <v>0</v>
      </c>
      <c r="AA19" s="94">
        <v>0</v>
      </c>
      <c r="AB19" s="94">
        <v>0</v>
      </c>
      <c r="AC19" s="94">
        <v>0</v>
      </c>
      <c r="AD19" s="94">
        <v>0</v>
      </c>
      <c r="AE19" s="94">
        <v>0</v>
      </c>
    </row>
    <row r="20" spans="1:31" x14ac:dyDescent="0.2">
      <c r="A20" s="13" t="s">
        <v>49</v>
      </c>
      <c r="B20" s="4" t="s">
        <v>50</v>
      </c>
      <c r="C20" s="94">
        <v>0</v>
      </c>
      <c r="D20" s="94">
        <v>0</v>
      </c>
      <c r="E20" s="94">
        <v>0</v>
      </c>
      <c r="F20" s="94">
        <v>0</v>
      </c>
      <c r="G20" s="94">
        <v>0</v>
      </c>
      <c r="H20" s="94">
        <v>0</v>
      </c>
      <c r="I20" s="94">
        <v>0</v>
      </c>
      <c r="J20" s="94">
        <v>0</v>
      </c>
      <c r="K20" s="94">
        <v>0</v>
      </c>
      <c r="L20" s="94">
        <v>0</v>
      </c>
      <c r="M20" s="94">
        <v>0</v>
      </c>
      <c r="N20" s="94">
        <v>0</v>
      </c>
      <c r="O20" s="94">
        <v>0</v>
      </c>
      <c r="P20" s="94">
        <v>0</v>
      </c>
      <c r="Q20" s="94">
        <v>0</v>
      </c>
      <c r="R20" s="94">
        <v>0</v>
      </c>
      <c r="S20" s="94">
        <v>0</v>
      </c>
      <c r="T20" s="94">
        <v>0</v>
      </c>
      <c r="U20" s="94">
        <v>0</v>
      </c>
      <c r="V20" s="94">
        <v>0</v>
      </c>
      <c r="W20" s="94">
        <v>0</v>
      </c>
      <c r="X20" s="94">
        <v>0</v>
      </c>
      <c r="Y20" s="94">
        <v>0</v>
      </c>
      <c r="Z20" s="94">
        <v>0</v>
      </c>
      <c r="AA20" s="94">
        <v>0</v>
      </c>
      <c r="AB20" s="94">
        <v>0</v>
      </c>
      <c r="AC20" s="94">
        <v>0</v>
      </c>
      <c r="AD20" s="94">
        <v>0</v>
      </c>
      <c r="AE20" s="94">
        <v>0</v>
      </c>
    </row>
    <row r="21" spans="1:31" x14ac:dyDescent="0.2">
      <c r="A21" s="13" t="s">
        <v>51</v>
      </c>
      <c r="B21" s="4" t="s">
        <v>52</v>
      </c>
      <c r="C21" s="94">
        <v>0</v>
      </c>
      <c r="D21" s="94">
        <v>0</v>
      </c>
      <c r="E21" s="94">
        <v>0</v>
      </c>
      <c r="F21" s="94">
        <v>0</v>
      </c>
      <c r="G21" s="94">
        <v>0</v>
      </c>
      <c r="H21" s="94">
        <v>0</v>
      </c>
      <c r="I21" s="94">
        <v>0</v>
      </c>
      <c r="J21" s="94">
        <v>0</v>
      </c>
      <c r="K21" s="94">
        <v>0</v>
      </c>
      <c r="L21" s="94">
        <v>0</v>
      </c>
      <c r="M21" s="94">
        <v>0</v>
      </c>
      <c r="N21" s="94">
        <v>0</v>
      </c>
      <c r="O21" s="94">
        <v>0</v>
      </c>
      <c r="P21" s="94">
        <v>0</v>
      </c>
      <c r="Q21" s="94">
        <v>0</v>
      </c>
      <c r="R21" s="94">
        <v>0</v>
      </c>
      <c r="S21" s="94">
        <v>0</v>
      </c>
      <c r="T21" s="94">
        <v>0</v>
      </c>
      <c r="U21" s="94">
        <v>0</v>
      </c>
      <c r="V21" s="94">
        <v>0</v>
      </c>
      <c r="W21" s="94">
        <v>0</v>
      </c>
      <c r="X21" s="94">
        <v>0</v>
      </c>
      <c r="Y21" s="94">
        <v>0</v>
      </c>
      <c r="Z21" s="94">
        <v>0</v>
      </c>
      <c r="AA21" s="94">
        <v>0</v>
      </c>
      <c r="AB21" s="94">
        <v>0</v>
      </c>
      <c r="AC21" s="94">
        <v>0</v>
      </c>
      <c r="AD21" s="94">
        <v>0</v>
      </c>
      <c r="AE21" s="94">
        <v>0</v>
      </c>
    </row>
    <row r="22" spans="1:31" x14ac:dyDescent="0.2">
      <c r="A22" s="13" t="s">
        <v>53</v>
      </c>
      <c r="B22" s="4" t="s">
        <v>54</v>
      </c>
      <c r="C22" s="94">
        <v>0</v>
      </c>
      <c r="D22" s="94">
        <v>0</v>
      </c>
      <c r="E22" s="94">
        <v>0</v>
      </c>
      <c r="F22" s="94">
        <v>0</v>
      </c>
      <c r="G22" s="94">
        <v>0</v>
      </c>
      <c r="H22" s="94">
        <v>0</v>
      </c>
      <c r="I22" s="94">
        <v>0</v>
      </c>
      <c r="J22" s="94">
        <v>0</v>
      </c>
      <c r="K22" s="94">
        <v>0</v>
      </c>
      <c r="L22" s="94">
        <v>0</v>
      </c>
      <c r="M22" s="94">
        <v>0</v>
      </c>
      <c r="N22" s="94">
        <v>0</v>
      </c>
      <c r="O22" s="94">
        <v>0</v>
      </c>
      <c r="P22" s="94">
        <v>0</v>
      </c>
      <c r="Q22" s="94">
        <v>0</v>
      </c>
      <c r="R22" s="94">
        <v>0</v>
      </c>
      <c r="S22" s="94">
        <v>0</v>
      </c>
      <c r="T22" s="94">
        <v>0</v>
      </c>
      <c r="U22" s="94">
        <v>0</v>
      </c>
      <c r="V22" s="94">
        <v>0</v>
      </c>
      <c r="W22" s="94">
        <v>0</v>
      </c>
      <c r="X22" s="94">
        <v>0</v>
      </c>
      <c r="Y22" s="94">
        <v>0</v>
      </c>
      <c r="Z22" s="94">
        <v>0</v>
      </c>
      <c r="AA22" s="94">
        <v>0</v>
      </c>
      <c r="AB22" s="94">
        <v>0</v>
      </c>
      <c r="AC22" s="94">
        <v>0</v>
      </c>
      <c r="AD22" s="94">
        <v>0</v>
      </c>
      <c r="AE22" s="94">
        <v>0</v>
      </c>
    </row>
    <row r="23" spans="1:31" x14ac:dyDescent="0.2">
      <c r="A23" s="13" t="s">
        <v>55</v>
      </c>
      <c r="B23" s="4" t="s">
        <v>56</v>
      </c>
      <c r="C23" s="94">
        <v>0</v>
      </c>
      <c r="D23" s="94">
        <v>0</v>
      </c>
      <c r="E23" s="94">
        <v>0</v>
      </c>
      <c r="F23" s="94">
        <v>0</v>
      </c>
      <c r="G23" s="94">
        <v>0</v>
      </c>
      <c r="H23" s="94">
        <v>0</v>
      </c>
      <c r="I23" s="94">
        <v>0</v>
      </c>
      <c r="J23" s="94">
        <v>0</v>
      </c>
      <c r="K23" s="94">
        <v>0</v>
      </c>
      <c r="L23" s="94">
        <v>0</v>
      </c>
      <c r="M23" s="94">
        <v>0</v>
      </c>
      <c r="N23" s="94">
        <v>0</v>
      </c>
      <c r="O23" s="94">
        <v>0</v>
      </c>
      <c r="P23" s="94">
        <v>0</v>
      </c>
      <c r="Q23" s="94">
        <v>0</v>
      </c>
      <c r="R23" s="94">
        <v>0</v>
      </c>
      <c r="S23" s="94">
        <v>0</v>
      </c>
      <c r="T23" s="94">
        <v>0</v>
      </c>
      <c r="U23" s="94">
        <v>0</v>
      </c>
      <c r="V23" s="94">
        <v>0</v>
      </c>
      <c r="W23" s="94">
        <v>0</v>
      </c>
      <c r="X23" s="94">
        <v>0</v>
      </c>
      <c r="Y23" s="94">
        <v>0</v>
      </c>
      <c r="Z23" s="94">
        <v>0</v>
      </c>
      <c r="AA23" s="94">
        <v>0</v>
      </c>
      <c r="AB23" s="94">
        <v>0</v>
      </c>
      <c r="AC23" s="94">
        <v>7.4116792403049986E-10</v>
      </c>
      <c r="AD23" s="94">
        <v>0</v>
      </c>
      <c r="AE23" s="94">
        <v>4.0312257398831819E-8</v>
      </c>
    </row>
    <row r="24" spans="1:31" x14ac:dyDescent="0.2">
      <c r="A24" s="13" t="s">
        <v>57</v>
      </c>
      <c r="B24" s="4" t="s">
        <v>58</v>
      </c>
      <c r="C24" s="94">
        <v>0</v>
      </c>
      <c r="D24" s="94">
        <v>0</v>
      </c>
      <c r="E24" s="94">
        <v>0</v>
      </c>
      <c r="F24" s="94">
        <v>0</v>
      </c>
      <c r="G24" s="94">
        <v>0</v>
      </c>
      <c r="H24" s="94">
        <v>0</v>
      </c>
      <c r="I24" s="94">
        <v>0</v>
      </c>
      <c r="J24" s="94">
        <v>0</v>
      </c>
      <c r="K24" s="94">
        <v>0</v>
      </c>
      <c r="L24" s="94">
        <v>0</v>
      </c>
      <c r="M24" s="94">
        <v>0</v>
      </c>
      <c r="N24" s="94">
        <v>0</v>
      </c>
      <c r="O24" s="94">
        <v>0</v>
      </c>
      <c r="P24" s="94">
        <v>0</v>
      </c>
      <c r="Q24" s="94">
        <v>0</v>
      </c>
      <c r="R24" s="94">
        <v>0</v>
      </c>
      <c r="S24" s="94">
        <v>0</v>
      </c>
      <c r="T24" s="94">
        <v>0</v>
      </c>
      <c r="U24" s="94">
        <v>0</v>
      </c>
      <c r="V24" s="94">
        <v>0</v>
      </c>
      <c r="W24" s="94">
        <v>0</v>
      </c>
      <c r="X24" s="94">
        <v>0</v>
      </c>
      <c r="Y24" s="94">
        <v>0</v>
      </c>
      <c r="Z24" s="94">
        <v>0</v>
      </c>
      <c r="AA24" s="94">
        <v>0</v>
      </c>
      <c r="AB24" s="94">
        <v>0</v>
      </c>
      <c r="AC24" s="94">
        <v>0</v>
      </c>
      <c r="AD24" s="94">
        <v>0</v>
      </c>
      <c r="AE24" s="94">
        <v>0</v>
      </c>
    </row>
    <row r="25" spans="1:31" x14ac:dyDescent="0.2">
      <c r="A25" s="13" t="s">
        <v>59</v>
      </c>
      <c r="B25" s="4" t="s">
        <v>60</v>
      </c>
      <c r="C25" s="94">
        <v>0</v>
      </c>
      <c r="D25" s="94">
        <v>0</v>
      </c>
      <c r="E25" s="94">
        <v>0</v>
      </c>
      <c r="F25" s="94">
        <v>0</v>
      </c>
      <c r="G25" s="94">
        <v>0</v>
      </c>
      <c r="H25" s="94">
        <v>0</v>
      </c>
      <c r="I25" s="94">
        <v>0</v>
      </c>
      <c r="J25" s="94">
        <v>0</v>
      </c>
      <c r="K25" s="94">
        <v>0</v>
      </c>
      <c r="L25" s="94">
        <v>0</v>
      </c>
      <c r="M25" s="94">
        <v>0</v>
      </c>
      <c r="N25" s="94">
        <v>0</v>
      </c>
      <c r="O25" s="94">
        <v>0</v>
      </c>
      <c r="P25" s="94">
        <v>0</v>
      </c>
      <c r="Q25" s="94">
        <v>0</v>
      </c>
      <c r="R25" s="94">
        <v>0</v>
      </c>
      <c r="S25" s="94">
        <v>0</v>
      </c>
      <c r="T25" s="94">
        <v>0</v>
      </c>
      <c r="U25" s="94">
        <v>0</v>
      </c>
      <c r="V25" s="94">
        <v>0</v>
      </c>
      <c r="W25" s="94">
        <v>0</v>
      </c>
      <c r="X25" s="94">
        <v>0</v>
      </c>
      <c r="Y25" s="94">
        <v>0</v>
      </c>
      <c r="Z25" s="94">
        <v>0</v>
      </c>
      <c r="AA25" s="94">
        <v>0</v>
      </c>
      <c r="AB25" s="94">
        <v>0</v>
      </c>
      <c r="AC25" s="94">
        <v>0</v>
      </c>
      <c r="AD25" s="94">
        <v>0</v>
      </c>
      <c r="AE25" s="94">
        <v>0</v>
      </c>
    </row>
    <row r="26" spans="1:31" x14ac:dyDescent="0.2">
      <c r="A26" s="13" t="s">
        <v>61</v>
      </c>
      <c r="B26" s="4" t="s">
        <v>62</v>
      </c>
      <c r="C26" s="94">
        <v>9.8728026497278622E-4</v>
      </c>
      <c r="D26" s="94">
        <v>7.4557647814133151E-4</v>
      </c>
      <c r="E26" s="94">
        <v>7.125841901968427E-4</v>
      </c>
      <c r="F26" s="94">
        <v>6.7016328385949872E-4</v>
      </c>
      <c r="G26" s="94">
        <v>1.3234764732055284E-3</v>
      </c>
      <c r="H26" s="94">
        <v>1.8100140329477354E-3</v>
      </c>
      <c r="I26" s="94">
        <v>1.9392747589566629E-3</v>
      </c>
      <c r="J26" s="94">
        <v>2.4195466295584573E-3</v>
      </c>
      <c r="K26" s="94">
        <v>2.5965205694839012E-3</v>
      </c>
      <c r="L26" s="94">
        <v>4.5079251291026221E-3</v>
      </c>
      <c r="M26" s="94">
        <v>4.7134361830351293E-3</v>
      </c>
      <c r="N26" s="94">
        <v>4.9967083453800014E-3</v>
      </c>
      <c r="O26" s="94">
        <v>4.579053544821611E-3</v>
      </c>
      <c r="P26" s="94">
        <v>3.9493428855322029E-3</v>
      </c>
      <c r="Q26" s="94">
        <v>3.7513463749234018E-3</v>
      </c>
      <c r="R26" s="94">
        <v>3.9557515548205883E-3</v>
      </c>
      <c r="S26" s="94">
        <v>4.5820682921621537E-3</v>
      </c>
      <c r="T26" s="94">
        <v>4.5465203179150798E-3</v>
      </c>
      <c r="U26" s="94">
        <v>5.2132882775555306E-3</v>
      </c>
      <c r="V26" s="94">
        <v>6.4707400632074176E-3</v>
      </c>
      <c r="W26" s="94">
        <v>6.7966892359494508E-3</v>
      </c>
      <c r="X26" s="94">
        <v>6.7590012885674179E-3</v>
      </c>
      <c r="Y26" s="94">
        <v>5.0208785954286902E-3</v>
      </c>
      <c r="Z26" s="94">
        <v>5.7028954358264595E-3</v>
      </c>
      <c r="AA26" s="94">
        <v>7.1255589692726775E-3</v>
      </c>
      <c r="AB26" s="94">
        <v>7.5041741850112344E-3</v>
      </c>
      <c r="AC26" s="94">
        <v>7.1658243351379386E-3</v>
      </c>
      <c r="AD26" s="94">
        <v>6.7470577477779054E-3</v>
      </c>
      <c r="AE26" s="94">
        <v>7.0689106775299951E-3</v>
      </c>
    </row>
    <row r="27" spans="1:31" x14ac:dyDescent="0.2">
      <c r="A27" s="13" t="s">
        <v>63</v>
      </c>
      <c r="B27" s="4" t="s">
        <v>64</v>
      </c>
      <c r="C27" s="94">
        <v>0</v>
      </c>
      <c r="D27" s="94">
        <v>0</v>
      </c>
      <c r="E27" s="94">
        <v>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s="94">
        <v>0</v>
      </c>
      <c r="R27" s="94">
        <v>0</v>
      </c>
      <c r="S27" s="94">
        <v>0</v>
      </c>
      <c r="T27" s="94">
        <v>0</v>
      </c>
      <c r="U27" s="94">
        <v>0</v>
      </c>
      <c r="V27" s="94">
        <v>0</v>
      </c>
      <c r="W27" s="94">
        <v>0</v>
      </c>
      <c r="X27" s="94">
        <v>0</v>
      </c>
      <c r="Y27" s="94">
        <v>0</v>
      </c>
      <c r="Z27" s="94">
        <v>0</v>
      </c>
      <c r="AA27" s="94">
        <v>0</v>
      </c>
      <c r="AB27" s="94">
        <v>0</v>
      </c>
      <c r="AC27" s="94">
        <v>0</v>
      </c>
      <c r="AD27" s="94">
        <v>0</v>
      </c>
      <c r="AE27" s="94">
        <v>0</v>
      </c>
    </row>
    <row r="28" spans="1:31" x14ac:dyDescent="0.2">
      <c r="A28" s="13" t="s">
        <v>65</v>
      </c>
      <c r="B28" s="4" t="s">
        <v>66</v>
      </c>
      <c r="C28" s="94">
        <v>0</v>
      </c>
      <c r="D28" s="94">
        <v>0</v>
      </c>
      <c r="E28" s="94">
        <v>0</v>
      </c>
      <c r="F28" s="94">
        <v>0</v>
      </c>
      <c r="G28" s="94">
        <v>0</v>
      </c>
      <c r="H28" s="94">
        <v>0</v>
      </c>
      <c r="I28" s="94">
        <v>0</v>
      </c>
      <c r="J28" s="94">
        <v>0</v>
      </c>
      <c r="K28" s="94">
        <v>0</v>
      </c>
      <c r="L28" s="94">
        <v>0</v>
      </c>
      <c r="M28" s="94">
        <v>0</v>
      </c>
      <c r="N28" s="94">
        <v>0</v>
      </c>
      <c r="O28" s="94">
        <v>0</v>
      </c>
      <c r="P28" s="94">
        <v>0</v>
      </c>
      <c r="Q28" s="94">
        <v>0</v>
      </c>
      <c r="R28" s="94">
        <v>0</v>
      </c>
      <c r="S28" s="94">
        <v>0</v>
      </c>
      <c r="T28" s="94">
        <v>0</v>
      </c>
      <c r="U28" s="94">
        <v>0</v>
      </c>
      <c r="V28" s="94">
        <v>0</v>
      </c>
      <c r="W28" s="94">
        <v>0</v>
      </c>
      <c r="X28" s="94">
        <v>0</v>
      </c>
      <c r="Y28" s="94">
        <v>0</v>
      </c>
      <c r="Z28" s="94">
        <v>0</v>
      </c>
      <c r="AA28" s="94">
        <v>0</v>
      </c>
      <c r="AB28" s="94">
        <v>0</v>
      </c>
      <c r="AC28" s="94">
        <v>0</v>
      </c>
      <c r="AD28" s="94">
        <v>0</v>
      </c>
      <c r="AE28" s="94">
        <v>0</v>
      </c>
    </row>
    <row r="29" spans="1:31" x14ac:dyDescent="0.2">
      <c r="A29" s="13" t="s">
        <v>67</v>
      </c>
      <c r="B29" s="4" t="s">
        <v>68</v>
      </c>
      <c r="C29" s="94">
        <v>0</v>
      </c>
      <c r="D29" s="94">
        <v>0</v>
      </c>
      <c r="E29" s="94">
        <v>0</v>
      </c>
      <c r="F29" s="94">
        <v>0</v>
      </c>
      <c r="G29" s="94">
        <v>0</v>
      </c>
      <c r="H29" s="94">
        <v>0</v>
      </c>
      <c r="I29" s="94">
        <v>0</v>
      </c>
      <c r="J29" s="94">
        <v>0</v>
      </c>
      <c r="K29" s="94">
        <v>0</v>
      </c>
      <c r="L29" s="94">
        <v>0</v>
      </c>
      <c r="M29" s="94">
        <v>0</v>
      </c>
      <c r="N29" s="94">
        <v>0</v>
      </c>
      <c r="O29" s="94">
        <v>0</v>
      </c>
      <c r="P29" s="94">
        <v>0</v>
      </c>
      <c r="Q29" s="94">
        <v>0</v>
      </c>
      <c r="R29" s="94">
        <v>0</v>
      </c>
      <c r="S29" s="94">
        <v>0</v>
      </c>
      <c r="T29" s="94">
        <v>0</v>
      </c>
      <c r="U29" s="94">
        <v>0</v>
      </c>
      <c r="V29" s="94">
        <v>0</v>
      </c>
      <c r="W29" s="94">
        <v>0</v>
      </c>
      <c r="X29" s="94">
        <v>0</v>
      </c>
      <c r="Y29" s="94">
        <v>0</v>
      </c>
      <c r="Z29" s="94">
        <v>0</v>
      </c>
      <c r="AA29" s="94">
        <v>0</v>
      </c>
      <c r="AB29" s="94">
        <v>0</v>
      </c>
      <c r="AC29" s="94">
        <v>0</v>
      </c>
      <c r="AD29" s="94">
        <v>0</v>
      </c>
      <c r="AE29" s="94">
        <v>0</v>
      </c>
    </row>
    <row r="30" spans="1:31" x14ac:dyDescent="0.2">
      <c r="A30" s="13" t="s">
        <v>69</v>
      </c>
      <c r="B30" s="4" t="s">
        <v>70</v>
      </c>
      <c r="C30" s="94">
        <v>1.2569458717357701E-3</v>
      </c>
      <c r="D30" s="94">
        <v>1.2645719237916516E-3</v>
      </c>
      <c r="E30" s="94">
        <v>1.901004321558471E-3</v>
      </c>
      <c r="F30" s="94">
        <v>1.8561209368255646E-3</v>
      </c>
      <c r="G30" s="94">
        <v>2.0395084843003782E-3</v>
      </c>
      <c r="H30" s="94">
        <v>2.1655044514925646E-3</v>
      </c>
      <c r="I30" s="94">
        <v>2.2793982545051402E-3</v>
      </c>
      <c r="J30" s="94">
        <v>3.6477464957461749E-3</v>
      </c>
      <c r="K30" s="94">
        <v>2.6686325716764507E-3</v>
      </c>
      <c r="L30" s="94">
        <v>2.1509742784941608E-3</v>
      </c>
      <c r="M30" s="94">
        <v>1.6808057505459724E-3</v>
      </c>
      <c r="N30" s="94">
        <v>1.8617954560134053E-3</v>
      </c>
      <c r="O30" s="94">
        <v>1.8072293244494103E-3</v>
      </c>
      <c r="P30" s="94">
        <v>1.9200669743297304E-3</v>
      </c>
      <c r="Q30" s="94">
        <v>1.3853508873179414E-3</v>
      </c>
      <c r="R30" s="94">
        <v>1.2233718333614369E-3</v>
      </c>
      <c r="S30" s="94">
        <v>1.1924839148557494E-3</v>
      </c>
      <c r="T30" s="94">
        <v>1.5219563571202981E-3</v>
      </c>
      <c r="U30" s="94">
        <v>1.8046751734915917E-3</v>
      </c>
      <c r="V30" s="94">
        <v>1.6270170209045946E-3</v>
      </c>
      <c r="W30" s="94">
        <v>1.2344676186751343E-3</v>
      </c>
      <c r="X30" s="94">
        <v>1.7227043226214307E-3</v>
      </c>
      <c r="Y30" s="94">
        <v>1.8707903651600283E-3</v>
      </c>
      <c r="Z30" s="94">
        <v>1.6891196299243284E-3</v>
      </c>
      <c r="AA30" s="94">
        <v>1.4076640685584752E-3</v>
      </c>
      <c r="AB30" s="94">
        <v>2.0161894120057297E-3</v>
      </c>
      <c r="AC30" s="94">
        <v>1.5918497383125051E-3</v>
      </c>
      <c r="AD30" s="94">
        <v>1.6492429397069175E-3</v>
      </c>
      <c r="AE30" s="94">
        <v>1.3657677576207974E-3</v>
      </c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1.0922770599111242E-2</v>
      </c>
      <c r="D31" s="21">
        <f t="shared" si="7"/>
        <v>1.1345165929554382E-2</v>
      </c>
      <c r="E31" s="21">
        <f t="shared" si="7"/>
        <v>1.2839013659682517E-2</v>
      </c>
      <c r="F31" s="21">
        <f t="shared" si="7"/>
        <v>1.4460695393904269E-2</v>
      </c>
      <c r="G31" s="21">
        <f t="shared" si="7"/>
        <v>1.5534057903498103E-2</v>
      </c>
      <c r="H31" s="21">
        <f t="shared" si="7"/>
        <v>1.7667909379679429E-2</v>
      </c>
      <c r="I31" s="21">
        <f t="shared" si="7"/>
        <v>1.9621267451642804E-2</v>
      </c>
      <c r="J31" s="21">
        <f t="shared" si="7"/>
        <v>2.1870190301225272E-2</v>
      </c>
      <c r="K31" s="21">
        <f t="shared" si="7"/>
        <v>2.3252628199390026E-2</v>
      </c>
      <c r="L31" s="21">
        <f t="shared" si="7"/>
        <v>2.4139277448018852E-2</v>
      </c>
      <c r="M31" s="21">
        <f t="shared" si="7"/>
        <v>2.4874455099438513E-2</v>
      </c>
      <c r="N31" s="21">
        <f t="shared" si="7"/>
        <v>2.4260864286685342E-2</v>
      </c>
      <c r="O31" s="21">
        <f t="shared" si="7"/>
        <v>2.7282270640947681E-2</v>
      </c>
      <c r="P31" s="21">
        <f t="shared" si="7"/>
        <v>3.1075626876244183E-2</v>
      </c>
      <c r="Q31" s="21">
        <f t="shared" si="7"/>
        <v>3.0072640987587392E-2</v>
      </c>
      <c r="R31" s="21">
        <f t="shared" si="7"/>
        <v>2.8877509358986284E-2</v>
      </c>
      <c r="S31" s="21">
        <f t="shared" si="7"/>
        <v>2.7847454017600502E-2</v>
      </c>
      <c r="T31" s="21">
        <f t="shared" si="7"/>
        <v>2.9262594419624761E-2</v>
      </c>
      <c r="U31" s="21">
        <f t="shared" si="7"/>
        <v>3.2896196492368711E-2</v>
      </c>
      <c r="V31" s="21">
        <f t="shared" si="7"/>
        <v>3.2503979170900484E-2</v>
      </c>
      <c r="W31" s="21">
        <f t="shared" si="7"/>
        <v>3.3276560196752271E-2</v>
      </c>
      <c r="X31" s="21">
        <f t="shared" si="7"/>
        <v>3.4462728008976498E-2</v>
      </c>
      <c r="Y31" s="21">
        <f t="shared" si="7"/>
        <v>3.5004233237536389E-2</v>
      </c>
      <c r="Z31" s="21">
        <f t="shared" si="7"/>
        <v>3.614253760329203E-2</v>
      </c>
      <c r="AA31" s="21">
        <f t="shared" si="7"/>
        <v>3.0811786397351725E-2</v>
      </c>
      <c r="AB31" s="21">
        <f t="shared" si="7"/>
        <v>3.2766087675246462E-2</v>
      </c>
      <c r="AC31" s="21">
        <f t="shared" si="7"/>
        <v>4.3657841725404059E-2</v>
      </c>
      <c r="AD31" s="21">
        <f t="shared" si="7"/>
        <v>4.4355223802757485E-2</v>
      </c>
      <c r="AE31" s="21">
        <f t="shared" si="7"/>
        <v>4.5479751390862536E-2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9.1425116888941226E-4</v>
      </c>
      <c r="D32" s="21">
        <f t="shared" si="8"/>
        <v>6.8246943677063203E-4</v>
      </c>
      <c r="E32" s="21">
        <f t="shared" si="8"/>
        <v>1.0697508458904948E-3</v>
      </c>
      <c r="F32" s="21">
        <f t="shared" si="8"/>
        <v>1.4317621188629436E-3</v>
      </c>
      <c r="G32" s="21">
        <f t="shared" si="8"/>
        <v>1.0805171019727968E-3</v>
      </c>
      <c r="H32" s="21">
        <f t="shared" si="8"/>
        <v>1.35417296878463E-3</v>
      </c>
      <c r="I32" s="21">
        <f t="shared" si="8"/>
        <v>1.6208177548155578E-3</v>
      </c>
      <c r="J32" s="21">
        <f t="shared" si="8"/>
        <v>2.7029904716582365E-3</v>
      </c>
      <c r="K32" s="21">
        <f t="shared" si="8"/>
        <v>2.6397837257205849E-3</v>
      </c>
      <c r="L32" s="21">
        <f t="shared" si="8"/>
        <v>1.8094358356943714E-3</v>
      </c>
      <c r="M32" s="21">
        <f t="shared" si="8"/>
        <v>1.5145726346040321E-3</v>
      </c>
      <c r="N32" s="21">
        <f t="shared" si="8"/>
        <v>1.9234359102967837E-3</v>
      </c>
      <c r="O32" s="21">
        <f t="shared" si="8"/>
        <v>1.584668976423698E-3</v>
      </c>
      <c r="P32" s="21">
        <f t="shared" si="8"/>
        <v>1.3648440715015697E-3</v>
      </c>
      <c r="Q32" s="21">
        <f t="shared" si="8"/>
        <v>1.4779931217861835E-3</v>
      </c>
      <c r="R32" s="21">
        <f t="shared" si="8"/>
        <v>1.8627186052346078E-3</v>
      </c>
      <c r="S32" s="21">
        <f t="shared" si="8"/>
        <v>1.7378340823557038E-3</v>
      </c>
      <c r="T32" s="21">
        <f t="shared" si="8"/>
        <v>1.9129526787109051E-3</v>
      </c>
      <c r="U32" s="21">
        <f t="shared" si="8"/>
        <v>2.4783391863556501E-3</v>
      </c>
      <c r="V32" s="21">
        <f t="shared" si="8"/>
        <v>1.7910667097236707E-3</v>
      </c>
      <c r="W32" s="21">
        <f t="shared" si="8"/>
        <v>1.5467996686656365E-3</v>
      </c>
      <c r="X32" s="21">
        <f t="shared" si="8"/>
        <v>1.7146736050416261E-3</v>
      </c>
      <c r="Y32" s="21">
        <f t="shared" si="8"/>
        <v>2.3723171497403127E-3</v>
      </c>
      <c r="Z32" s="21">
        <f t="shared" si="8"/>
        <v>1.9075040928458371E-3</v>
      </c>
      <c r="AA32" s="21">
        <f t="shared" si="8"/>
        <v>1.667556328345489E-3</v>
      </c>
      <c r="AB32" s="21">
        <f t="shared" si="8"/>
        <v>2.7702248984257322E-3</v>
      </c>
      <c r="AC32" s="21">
        <f t="shared" si="8"/>
        <v>2.3651677511329207E-3</v>
      </c>
      <c r="AD32" s="21">
        <f t="shared" si="8"/>
        <v>2.0339194949641963E-3</v>
      </c>
      <c r="AE32" s="21">
        <f t="shared" si="8"/>
        <v>2.6390378848448895E-3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94">
        <v>9.1425116888941226E-4</v>
      </c>
      <c r="D34" s="94">
        <v>6.8246943677063203E-4</v>
      </c>
      <c r="E34" s="94">
        <v>1.0697508458904948E-3</v>
      </c>
      <c r="F34" s="94">
        <v>1.4317621188629436E-3</v>
      </c>
      <c r="G34" s="94">
        <v>1.0805171019727968E-3</v>
      </c>
      <c r="H34" s="94">
        <v>1.35417296878463E-3</v>
      </c>
      <c r="I34" s="94">
        <v>1.6208177548155578E-3</v>
      </c>
      <c r="J34" s="94">
        <v>2.7029904716582365E-3</v>
      </c>
      <c r="K34" s="94">
        <v>2.6397837257205849E-3</v>
      </c>
      <c r="L34" s="94">
        <v>1.8094358356943714E-3</v>
      </c>
      <c r="M34" s="94">
        <v>1.5145726346040321E-3</v>
      </c>
      <c r="N34" s="94">
        <v>1.9234359102967837E-3</v>
      </c>
      <c r="O34" s="94">
        <v>1.584668976423698E-3</v>
      </c>
      <c r="P34" s="94">
        <v>1.3648440715015697E-3</v>
      </c>
      <c r="Q34" s="94">
        <v>1.4779931217861835E-3</v>
      </c>
      <c r="R34" s="94">
        <v>1.8627186052346078E-3</v>
      </c>
      <c r="S34" s="94">
        <v>1.7378340823557038E-3</v>
      </c>
      <c r="T34" s="94">
        <v>1.9129526787109051E-3</v>
      </c>
      <c r="U34" s="94">
        <v>2.4783391863556501E-3</v>
      </c>
      <c r="V34" s="94">
        <v>1.7910667097236707E-3</v>
      </c>
      <c r="W34" s="94">
        <v>1.5467996686656365E-3</v>
      </c>
      <c r="X34" s="94">
        <v>1.7146736050416261E-3</v>
      </c>
      <c r="Y34" s="94">
        <v>2.3723171497403127E-3</v>
      </c>
      <c r="Z34" s="94">
        <v>1.9075040928458371E-3</v>
      </c>
      <c r="AA34" s="94">
        <v>1.667556328345489E-3</v>
      </c>
      <c r="AB34" s="94">
        <v>2.7702248984257322E-3</v>
      </c>
      <c r="AC34" s="94">
        <v>2.3651677511329207E-3</v>
      </c>
      <c r="AD34" s="94">
        <v>2.0339194949641963E-3</v>
      </c>
      <c r="AE34" s="94">
        <v>2.6390378848448895E-3</v>
      </c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5.7026731539301257E-3</v>
      </c>
      <c r="D35" s="21">
        <f t="shared" si="9"/>
        <v>5.9578557172530007E-3</v>
      </c>
      <c r="E35" s="21">
        <f t="shared" si="9"/>
        <v>6.4389494349089589E-3</v>
      </c>
      <c r="F35" s="21">
        <f t="shared" si="9"/>
        <v>7.1773251599356819E-3</v>
      </c>
      <c r="G35" s="21">
        <f t="shared" si="9"/>
        <v>8.0817015174194963E-3</v>
      </c>
      <c r="H35" s="21">
        <f t="shared" si="9"/>
        <v>9.262384351065734E-3</v>
      </c>
      <c r="I35" s="21">
        <f t="shared" si="9"/>
        <v>1.0431097030244774E-2</v>
      </c>
      <c r="J35" s="21">
        <f t="shared" si="9"/>
        <v>1.1327120820934218E-2</v>
      </c>
      <c r="K35" s="21">
        <f t="shared" si="9"/>
        <v>1.2315279887793951E-2</v>
      </c>
      <c r="L35" s="21">
        <f t="shared" si="9"/>
        <v>1.3207456322696976E-2</v>
      </c>
      <c r="M35" s="21">
        <f t="shared" si="9"/>
        <v>1.3938965194845703E-2</v>
      </c>
      <c r="N35" s="21">
        <f t="shared" si="9"/>
        <v>1.3381626358335705E-2</v>
      </c>
      <c r="O35" s="21">
        <f t="shared" si="9"/>
        <v>1.482369440377446E-2</v>
      </c>
      <c r="P35" s="21">
        <f t="shared" si="9"/>
        <v>1.6284350810266423E-2</v>
      </c>
      <c r="Q35" s="21">
        <f t="shared" si="9"/>
        <v>1.6920047139140221E-2</v>
      </c>
      <c r="R35" s="21">
        <f t="shared" si="9"/>
        <v>1.697911860417221E-2</v>
      </c>
      <c r="S35" s="21">
        <f t="shared" si="9"/>
        <v>1.6861804389608319E-2</v>
      </c>
      <c r="T35" s="21">
        <f t="shared" si="9"/>
        <v>1.82420522767823E-2</v>
      </c>
      <c r="U35" s="21">
        <f t="shared" si="9"/>
        <v>1.94574439681321E-2</v>
      </c>
      <c r="V35" s="21">
        <f t="shared" si="9"/>
        <v>2.1298749933055642E-2</v>
      </c>
      <c r="W35" s="21">
        <f t="shared" si="9"/>
        <v>2.3085150296635534E-2</v>
      </c>
      <c r="X35" s="21">
        <f t="shared" si="9"/>
        <v>2.4293722002615408E-2</v>
      </c>
      <c r="Y35" s="21">
        <f t="shared" si="9"/>
        <v>2.4933210289357563E-2</v>
      </c>
      <c r="Z35" s="21">
        <f t="shared" si="9"/>
        <v>2.6856990795403289E-2</v>
      </c>
      <c r="AA35" s="21">
        <f t="shared" si="9"/>
        <v>2.5610543931087824E-2</v>
      </c>
      <c r="AB35" s="21">
        <f t="shared" si="9"/>
        <v>2.7199946861757938E-2</v>
      </c>
      <c r="AC35" s="21">
        <f t="shared" si="9"/>
        <v>2.8094589343554702E-2</v>
      </c>
      <c r="AD35" s="21">
        <f t="shared" si="9"/>
        <v>2.9777992905678823E-2</v>
      </c>
      <c r="AE35" s="21">
        <f t="shared" si="9"/>
        <v>3.0087272710540566E-2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1.8098037195394103E-3</v>
      </c>
      <c r="D36" s="21">
        <f t="shared" si="10"/>
        <v>1.9006429391880844E-3</v>
      </c>
      <c r="E36" s="21">
        <f t="shared" si="10"/>
        <v>2.0807919115488956E-3</v>
      </c>
      <c r="F36" s="21">
        <f t="shared" si="10"/>
        <v>2.2887756737524751E-3</v>
      </c>
      <c r="G36" s="21">
        <f t="shared" si="10"/>
        <v>2.5936327457577475E-3</v>
      </c>
      <c r="H36" s="21">
        <f t="shared" si="10"/>
        <v>3.1345790058684856E-3</v>
      </c>
      <c r="I36" s="21">
        <f t="shared" si="10"/>
        <v>3.6757758941674285E-3</v>
      </c>
      <c r="J36" s="21">
        <f t="shared" si="10"/>
        <v>4.1199800301543058E-3</v>
      </c>
      <c r="K36" s="21">
        <f t="shared" si="10"/>
        <v>4.5794893597895531E-3</v>
      </c>
      <c r="L36" s="21">
        <f t="shared" si="10"/>
        <v>5.0764832784305214E-3</v>
      </c>
      <c r="M36" s="21">
        <f t="shared" si="10"/>
        <v>5.3758451522207974E-3</v>
      </c>
      <c r="N36" s="21">
        <f t="shared" si="10"/>
        <v>5.1332977795631755E-3</v>
      </c>
      <c r="O36" s="21">
        <f t="shared" si="10"/>
        <v>5.4590200754120292E-3</v>
      </c>
      <c r="P36" s="21">
        <f t="shared" si="10"/>
        <v>5.533181529955954E-3</v>
      </c>
      <c r="Q36" s="21">
        <f t="shared" si="10"/>
        <v>5.7283667935620567E-3</v>
      </c>
      <c r="R36" s="21">
        <f t="shared" si="10"/>
        <v>5.8404786262264185E-3</v>
      </c>
      <c r="S36" s="21">
        <f t="shared" si="10"/>
        <v>6.1625072015341186E-3</v>
      </c>
      <c r="T36" s="21">
        <f t="shared" si="10"/>
        <v>6.8284004162776479E-3</v>
      </c>
      <c r="U36" s="21">
        <f t="shared" si="10"/>
        <v>7.1693023497600384E-3</v>
      </c>
      <c r="V36" s="21">
        <f t="shared" si="10"/>
        <v>8.6486449956021186E-3</v>
      </c>
      <c r="W36" s="21">
        <f t="shared" si="10"/>
        <v>1.0349281419261166E-2</v>
      </c>
      <c r="X36" s="21">
        <f t="shared" si="10"/>
        <v>1.0436286812494373E-2</v>
      </c>
      <c r="Y36" s="21">
        <f t="shared" si="10"/>
        <v>1.1306391720941038E-2</v>
      </c>
      <c r="Z36" s="21">
        <f t="shared" si="10"/>
        <v>1.2839905088339678E-2</v>
      </c>
      <c r="AA36" s="21">
        <f t="shared" si="10"/>
        <v>1.3431393125246556E-2</v>
      </c>
      <c r="AB36" s="21">
        <f t="shared" si="10"/>
        <v>1.3838324358198987E-2</v>
      </c>
      <c r="AC36" s="21">
        <f t="shared" si="10"/>
        <v>1.4749863336357453E-2</v>
      </c>
      <c r="AD36" s="21">
        <f t="shared" si="10"/>
        <v>1.5657159527553487E-2</v>
      </c>
      <c r="AE36" s="21">
        <f t="shared" si="10"/>
        <v>1.5505100959549E-2</v>
      </c>
    </row>
    <row r="37" spans="1:31" x14ac:dyDescent="0.2">
      <c r="A37" s="13" t="s">
        <v>83</v>
      </c>
      <c r="B37" s="4" t="s">
        <v>84</v>
      </c>
      <c r="C37" s="94">
        <v>1.153501668874266E-5</v>
      </c>
      <c r="D37" s="94">
        <v>1.413969787652326E-5</v>
      </c>
      <c r="E37" s="94">
        <v>8.3721895321519312E-6</v>
      </c>
      <c r="F37" s="94">
        <v>1.0976870719932531E-5</v>
      </c>
      <c r="G37" s="94">
        <v>1.2837357282632961E-5</v>
      </c>
      <c r="H37" s="94">
        <v>5.2263397326915721E-4</v>
      </c>
      <c r="I37" s="94">
        <v>1.0699077192656541E-3</v>
      </c>
      <c r="J37" s="94">
        <v>1.608919100871716E-3</v>
      </c>
      <c r="K37" s="94">
        <v>2.1615211971525486E-3</v>
      </c>
      <c r="L37" s="94">
        <v>2.7084140476714802E-3</v>
      </c>
      <c r="M37" s="94">
        <v>3.1633656965353502E-3</v>
      </c>
      <c r="N37" s="94">
        <v>3.2758405226231135E-3</v>
      </c>
      <c r="O37" s="94">
        <v>3.7226727194337801E-3</v>
      </c>
      <c r="P37" s="94">
        <v>3.99621170220476E-3</v>
      </c>
      <c r="Q37" s="94">
        <v>4.3919612939936755E-3</v>
      </c>
      <c r="R37" s="94">
        <v>4.6693732739743476E-3</v>
      </c>
      <c r="S37" s="94">
        <v>5.1749978684504649E-3</v>
      </c>
      <c r="T37" s="94">
        <v>6.0122857757837879E-3</v>
      </c>
      <c r="U37" s="94">
        <v>6.6096889493281437E-3</v>
      </c>
      <c r="V37" s="94">
        <v>8.0900899758651421E-3</v>
      </c>
      <c r="W37" s="94">
        <v>9.7932182390550807E-3</v>
      </c>
      <c r="X37" s="94">
        <v>9.9682616800396244E-3</v>
      </c>
      <c r="Y37" s="94">
        <v>1.0890232789941039E-2</v>
      </c>
      <c r="Z37" s="94">
        <v>1.244938758001784E-2</v>
      </c>
      <c r="AA37" s="94">
        <v>1.3098120698910644E-2</v>
      </c>
      <c r="AB37" s="94">
        <v>1.3553424323784371E-2</v>
      </c>
      <c r="AC37" s="94">
        <v>1.449808766953333E-2</v>
      </c>
      <c r="AD37" s="94">
        <v>1.5439351640954885E-2</v>
      </c>
      <c r="AE37" s="94">
        <v>1.5330974826707642E-2</v>
      </c>
    </row>
    <row r="38" spans="1:31" x14ac:dyDescent="0.2">
      <c r="A38" s="13" t="s">
        <v>85</v>
      </c>
      <c r="B38" s="4" t="s">
        <v>86</v>
      </c>
      <c r="C38" s="94">
        <v>1.7982687028506676E-3</v>
      </c>
      <c r="D38" s="94">
        <v>1.8865032413115611E-3</v>
      </c>
      <c r="E38" s="94">
        <v>2.0724197220167435E-3</v>
      </c>
      <c r="F38" s="94">
        <v>2.2777988030325425E-3</v>
      </c>
      <c r="G38" s="94">
        <v>2.5807953884751144E-3</v>
      </c>
      <c r="H38" s="94">
        <v>2.6119450325993283E-3</v>
      </c>
      <c r="I38" s="94">
        <v>2.6058681749017744E-3</v>
      </c>
      <c r="J38" s="94">
        <v>2.51106092928259E-3</v>
      </c>
      <c r="K38" s="94">
        <v>2.4179681626370045E-3</v>
      </c>
      <c r="L38" s="94">
        <v>2.3680692307590416E-3</v>
      </c>
      <c r="M38" s="94">
        <v>2.2124794556854475E-3</v>
      </c>
      <c r="N38" s="94">
        <v>1.8574572569400622E-3</v>
      </c>
      <c r="O38" s="94">
        <v>1.7363473559782489E-3</v>
      </c>
      <c r="P38" s="94">
        <v>1.5369698277511944E-3</v>
      </c>
      <c r="Q38" s="94">
        <v>1.3364054995683814E-3</v>
      </c>
      <c r="R38" s="94">
        <v>1.1711053522520708E-3</v>
      </c>
      <c r="S38" s="94">
        <v>9.875093330836541E-4</v>
      </c>
      <c r="T38" s="94">
        <v>8.161146404938595E-4</v>
      </c>
      <c r="U38" s="94">
        <v>5.5961340043189493E-4</v>
      </c>
      <c r="V38" s="94">
        <v>5.5855501973697667E-4</v>
      </c>
      <c r="W38" s="94">
        <v>5.5606318020608506E-4</v>
      </c>
      <c r="X38" s="94">
        <v>4.6802513245474981E-4</v>
      </c>
      <c r="Y38" s="94">
        <v>4.1615893099999836E-4</v>
      </c>
      <c r="Z38" s="94">
        <v>3.9051750832183694E-4</v>
      </c>
      <c r="AA38" s="94">
        <v>3.3327242633591234E-4</v>
      </c>
      <c r="AB38" s="94">
        <v>2.8490003441461676E-4</v>
      </c>
      <c r="AC38" s="94">
        <v>2.5177566682412259E-4</v>
      </c>
      <c r="AD38" s="94">
        <v>2.1780788659860203E-4</v>
      </c>
      <c r="AE38" s="94">
        <v>1.7412613284135853E-4</v>
      </c>
    </row>
    <row r="39" spans="1:31" x14ac:dyDescent="0.2">
      <c r="A39" s="13" t="s">
        <v>87</v>
      </c>
      <c r="B39" s="4" t="s">
        <v>88</v>
      </c>
      <c r="C39" s="21">
        <f t="shared" ref="C39:AE39" si="11">+C40+C41</f>
        <v>8.2014932244184693E-4</v>
      </c>
      <c r="D39" s="21">
        <f t="shared" si="11"/>
        <v>8.6028278531816063E-4</v>
      </c>
      <c r="E39" s="21">
        <f t="shared" si="11"/>
        <v>9.4521115401426071E-4</v>
      </c>
      <c r="F39" s="21">
        <f t="shared" si="11"/>
        <v>1.0388275763619284E-3</v>
      </c>
      <c r="G39" s="21">
        <f t="shared" si="11"/>
        <v>1.1774751847461449E-3</v>
      </c>
      <c r="H39" s="21">
        <f t="shared" si="11"/>
        <v>1.3663623016670326E-3</v>
      </c>
      <c r="I39" s="21">
        <f t="shared" si="11"/>
        <v>1.5535767422810618E-3</v>
      </c>
      <c r="J39" s="21">
        <f t="shared" si="11"/>
        <v>1.7004140834145367E-3</v>
      </c>
      <c r="K39" s="21">
        <f t="shared" si="11"/>
        <v>1.8551599361027499E-3</v>
      </c>
      <c r="L39" s="21">
        <f t="shared" si="11"/>
        <v>2.0363246310542626E-3</v>
      </c>
      <c r="M39" s="21">
        <f t="shared" si="11"/>
        <v>2.1526776701888931E-3</v>
      </c>
      <c r="N39" s="21">
        <f t="shared" si="11"/>
        <v>2.0444356006953683E-3</v>
      </c>
      <c r="O39" s="21">
        <f t="shared" si="11"/>
        <v>2.1798809377848241E-3</v>
      </c>
      <c r="P39" s="21">
        <f t="shared" si="11"/>
        <v>2.3613478980467912E-3</v>
      </c>
      <c r="Q39" s="21">
        <f t="shared" si="11"/>
        <v>2.4014759945749546E-3</v>
      </c>
      <c r="R39" s="21">
        <f t="shared" si="11"/>
        <v>2.2223422584209105E-3</v>
      </c>
      <c r="S39" s="21">
        <f t="shared" si="11"/>
        <v>2.3006777246934278E-3</v>
      </c>
      <c r="T39" s="21">
        <f t="shared" si="11"/>
        <v>2.5262245494426707E-3</v>
      </c>
      <c r="U39" s="21">
        <f t="shared" si="11"/>
        <v>2.6798293551875702E-3</v>
      </c>
      <c r="V39" s="21">
        <f t="shared" si="11"/>
        <v>2.8754579577734748E-3</v>
      </c>
      <c r="W39" s="21">
        <f t="shared" si="11"/>
        <v>3.1672757937737683E-3</v>
      </c>
      <c r="X39" s="21">
        <f t="shared" si="11"/>
        <v>3.3757150531183661E-3</v>
      </c>
      <c r="Y39" s="21">
        <f t="shared" si="11"/>
        <v>3.5344721931932187E-3</v>
      </c>
      <c r="Z39" s="21">
        <f t="shared" si="11"/>
        <v>3.5082063910853436E-3</v>
      </c>
      <c r="AA39" s="21">
        <f t="shared" si="11"/>
        <v>3.4692925446809489E-3</v>
      </c>
      <c r="AB39" s="21">
        <f t="shared" si="11"/>
        <v>3.6728002659278483E-3</v>
      </c>
      <c r="AC39" s="21">
        <f t="shared" si="11"/>
        <v>3.6922046850417297E-3</v>
      </c>
      <c r="AD39" s="21">
        <f t="shared" si="11"/>
        <v>3.7646870855190112E-3</v>
      </c>
      <c r="AE39" s="21">
        <f t="shared" si="11"/>
        <v>3.8669641375476201E-3</v>
      </c>
    </row>
    <row r="40" spans="1:31" x14ac:dyDescent="0.2">
      <c r="A40" s="13" t="s">
        <v>89</v>
      </c>
      <c r="B40" s="4" t="s">
        <v>90</v>
      </c>
      <c r="C40" s="94">
        <v>0</v>
      </c>
      <c r="D40" s="94">
        <v>0</v>
      </c>
      <c r="E40" s="94">
        <v>0</v>
      </c>
      <c r="F40" s="94">
        <v>0</v>
      </c>
      <c r="G40" s="94">
        <v>7.1277503474591436E-20</v>
      </c>
      <c r="H40" s="94">
        <v>1.7246543220861431E-4</v>
      </c>
      <c r="I40" s="94">
        <v>3.5999999941124328E-4</v>
      </c>
      <c r="J40" s="94">
        <v>5.4757675549523834E-4</v>
      </c>
      <c r="K40" s="94">
        <v>7.422240075037398E-4</v>
      </c>
      <c r="L40" s="94">
        <v>9.4555012516444562E-4</v>
      </c>
      <c r="M40" s="94">
        <v>1.1260056729026538E-3</v>
      </c>
      <c r="N40" s="94">
        <v>1.1806238803887105E-3</v>
      </c>
      <c r="O40" s="94">
        <v>1.3658963942245648E-3</v>
      </c>
      <c r="P40" s="94">
        <v>1.5915340237089692E-3</v>
      </c>
      <c r="Q40" s="94">
        <v>1.7361858938855111E-3</v>
      </c>
      <c r="R40" s="94">
        <v>1.7008158405188484E-3</v>
      </c>
      <c r="S40" s="94">
        <v>1.8668308128281371E-3</v>
      </c>
      <c r="T40" s="94">
        <v>2.1663785905816401E-3</v>
      </c>
      <c r="U40" s="94">
        <v>2.423004263982809E-3</v>
      </c>
      <c r="V40" s="94">
        <v>2.6322495287632321E-3</v>
      </c>
      <c r="W40" s="94">
        <v>2.9276883616947231E-3</v>
      </c>
      <c r="X40" s="94">
        <v>3.1610543863230429E-3</v>
      </c>
      <c r="Y40" s="94">
        <v>3.3282727869493535E-3</v>
      </c>
      <c r="Z40" s="94">
        <v>3.3250681952375089E-3</v>
      </c>
      <c r="AA40" s="94">
        <v>3.2992459042150307E-3</v>
      </c>
      <c r="AB40" s="94">
        <v>3.5184695680122021E-3</v>
      </c>
      <c r="AC40" s="94">
        <v>3.5547144502988209E-3</v>
      </c>
      <c r="AD40" s="94">
        <v>3.6365667432179949E-3</v>
      </c>
      <c r="AE40" s="94">
        <v>3.7583029073838675E-3</v>
      </c>
    </row>
    <row r="41" spans="1:31" x14ac:dyDescent="0.2">
      <c r="A41" s="13" t="s">
        <v>91</v>
      </c>
      <c r="B41" s="4" t="s">
        <v>92</v>
      </c>
      <c r="C41" s="94">
        <v>8.2014932244184693E-4</v>
      </c>
      <c r="D41" s="94">
        <v>8.6028278531816063E-4</v>
      </c>
      <c r="E41" s="94">
        <v>9.4521115401426071E-4</v>
      </c>
      <c r="F41" s="94">
        <v>1.0388275763619284E-3</v>
      </c>
      <c r="G41" s="94">
        <v>1.1774751847461449E-3</v>
      </c>
      <c r="H41" s="94">
        <v>1.1938968694584183E-3</v>
      </c>
      <c r="I41" s="94">
        <v>1.1935767428698186E-3</v>
      </c>
      <c r="J41" s="94">
        <v>1.1528373279192984E-3</v>
      </c>
      <c r="K41" s="94">
        <v>1.11293592859901E-3</v>
      </c>
      <c r="L41" s="94">
        <v>1.0907745058898171E-3</v>
      </c>
      <c r="M41" s="94">
        <v>1.0266719972862393E-3</v>
      </c>
      <c r="N41" s="94">
        <v>8.6381172030665766E-4</v>
      </c>
      <c r="O41" s="94">
        <v>8.139845435602591E-4</v>
      </c>
      <c r="P41" s="94">
        <v>7.6981387433782225E-4</v>
      </c>
      <c r="Q41" s="94">
        <v>6.6529010068944378E-4</v>
      </c>
      <c r="R41" s="94">
        <v>5.2152641790206215E-4</v>
      </c>
      <c r="S41" s="94">
        <v>4.3384691186529057E-4</v>
      </c>
      <c r="T41" s="94">
        <v>3.5984595886103085E-4</v>
      </c>
      <c r="U41" s="94">
        <v>2.5682509120476121E-4</v>
      </c>
      <c r="V41" s="94">
        <v>2.4320842901024282E-4</v>
      </c>
      <c r="W41" s="94">
        <v>2.3958743207904527E-4</v>
      </c>
      <c r="X41" s="94">
        <v>2.1466066679532312E-4</v>
      </c>
      <c r="Y41" s="94">
        <v>2.0619940624386511E-4</v>
      </c>
      <c r="Z41" s="94">
        <v>1.8313819584783449E-4</v>
      </c>
      <c r="AA41" s="94">
        <v>1.7004664046591829E-4</v>
      </c>
      <c r="AB41" s="94">
        <v>1.5433069791564592E-4</v>
      </c>
      <c r="AC41" s="94">
        <v>1.3749023474290864E-4</v>
      </c>
      <c r="AD41" s="94">
        <v>1.2812034230101621E-4</v>
      </c>
      <c r="AE41" s="94">
        <v>1.0866123016375253E-4</v>
      </c>
    </row>
    <row r="42" spans="1:31" x14ac:dyDescent="0.2">
      <c r="A42" s="13" t="s">
        <v>93</v>
      </c>
      <c r="B42" s="4" t="s">
        <v>94</v>
      </c>
      <c r="C42" s="94">
        <v>3.0449767531790756E-3</v>
      </c>
      <c r="D42" s="94">
        <v>3.1690463304593175E-3</v>
      </c>
      <c r="E42" s="94">
        <v>3.3830396621080503E-3</v>
      </c>
      <c r="F42" s="94">
        <v>3.8189680648876775E-3</v>
      </c>
      <c r="G42" s="94">
        <v>4.2768619173295351E-3</v>
      </c>
      <c r="H42" s="94">
        <v>4.7285219386358308E-3</v>
      </c>
      <c r="I42" s="94">
        <v>5.1699121725547852E-3</v>
      </c>
      <c r="J42" s="94">
        <v>5.476813829799732E-3</v>
      </c>
      <c r="K42" s="94">
        <v>5.8524880105906667E-3</v>
      </c>
      <c r="L42" s="94">
        <v>6.0678116849984297E-3</v>
      </c>
      <c r="M42" s="94">
        <v>6.3877130865651411E-3</v>
      </c>
      <c r="N42" s="94">
        <v>6.1848978994326377E-3</v>
      </c>
      <c r="O42" s="94">
        <v>7.1605588250416236E-3</v>
      </c>
      <c r="P42" s="94">
        <v>8.3699143564601331E-3</v>
      </c>
      <c r="Q42" s="94">
        <v>8.7735538613046386E-3</v>
      </c>
      <c r="R42" s="94">
        <v>8.8983561318354189E-3</v>
      </c>
      <c r="S42" s="94">
        <v>8.375155525546284E-3</v>
      </c>
      <c r="T42" s="94">
        <v>8.8526738988065987E-3</v>
      </c>
      <c r="U42" s="94">
        <v>9.5683681308770113E-3</v>
      </c>
      <c r="V42" s="94">
        <v>9.7303921390361949E-3</v>
      </c>
      <c r="W42" s="94">
        <v>9.5166579750992474E-3</v>
      </c>
      <c r="X42" s="94">
        <v>1.0428939309878803E-2</v>
      </c>
      <c r="Y42" s="94">
        <v>1.0031194321021602E-2</v>
      </c>
      <c r="Z42" s="94">
        <v>1.0438604521706862E-2</v>
      </c>
      <c r="AA42" s="94">
        <v>8.634415531249915E-3</v>
      </c>
      <c r="AB42" s="94">
        <v>9.6092201449626737E-3</v>
      </c>
      <c r="AC42" s="94">
        <v>9.5721930054958378E-3</v>
      </c>
      <c r="AD42" s="94">
        <v>1.0271540396680941E-2</v>
      </c>
      <c r="AE42" s="94">
        <v>1.0628702831375566E-2</v>
      </c>
    </row>
    <row r="43" spans="1:31" x14ac:dyDescent="0.2">
      <c r="A43" s="13" t="s">
        <v>95</v>
      </c>
      <c r="B43" s="4" t="s">
        <v>96</v>
      </c>
      <c r="C43" s="94">
        <v>2.774335876979385E-5</v>
      </c>
      <c r="D43" s="94">
        <v>2.7883662287438365E-5</v>
      </c>
      <c r="E43" s="94">
        <v>2.9906707237752552E-5</v>
      </c>
      <c r="F43" s="94">
        <v>3.0753844933600823E-5</v>
      </c>
      <c r="G43" s="94">
        <v>3.3731669586069648E-5</v>
      </c>
      <c r="H43" s="94">
        <v>3.2921104894384891E-5</v>
      </c>
      <c r="I43" s="94">
        <v>3.1832221241498621E-5</v>
      </c>
      <c r="J43" s="94">
        <v>2.9912877565643537E-5</v>
      </c>
      <c r="K43" s="94">
        <v>2.8142581310982399E-5</v>
      </c>
      <c r="L43" s="94">
        <v>2.6836728213763025E-5</v>
      </c>
      <c r="M43" s="94">
        <v>2.2729285870871875E-5</v>
      </c>
      <c r="N43" s="94">
        <v>1.8995078644524172E-5</v>
      </c>
      <c r="O43" s="94">
        <v>2.4234565535983588E-5</v>
      </c>
      <c r="P43" s="94">
        <v>1.9907025803544012E-5</v>
      </c>
      <c r="Q43" s="94">
        <v>1.6650489698571181E-5</v>
      </c>
      <c r="R43" s="94">
        <v>1.7941587689463408E-5</v>
      </c>
      <c r="S43" s="94">
        <v>2.3463937834489852E-5</v>
      </c>
      <c r="T43" s="94">
        <v>3.4753412255380757E-5</v>
      </c>
      <c r="U43" s="94">
        <v>3.9944132307481813E-5</v>
      </c>
      <c r="V43" s="94">
        <v>4.4254840643853987E-5</v>
      </c>
      <c r="W43" s="94">
        <v>5.1935108501354856E-5</v>
      </c>
      <c r="X43" s="94">
        <v>5.2780827123867091E-5</v>
      </c>
      <c r="Y43" s="94">
        <v>6.1152054201704052E-5</v>
      </c>
      <c r="Z43" s="94">
        <v>7.0274794271404749E-5</v>
      </c>
      <c r="AA43" s="94">
        <v>7.5442729910405067E-5</v>
      </c>
      <c r="AB43" s="94">
        <v>7.9602092668425398E-5</v>
      </c>
      <c r="AC43" s="94">
        <v>8.0328316659682492E-5</v>
      </c>
      <c r="AD43" s="94">
        <v>8.4605895925383016E-5</v>
      </c>
      <c r="AE43" s="94">
        <v>8.6504782068380295E-5</v>
      </c>
    </row>
    <row r="44" spans="1:31" x14ac:dyDescent="0.2">
      <c r="A44" s="13" t="s">
        <v>97</v>
      </c>
      <c r="B44" s="4" t="s">
        <v>98</v>
      </c>
      <c r="C44" s="94">
        <v>0</v>
      </c>
      <c r="D44" s="94">
        <v>0</v>
      </c>
      <c r="E44" s="94">
        <v>0</v>
      </c>
      <c r="F44" s="94">
        <v>0</v>
      </c>
      <c r="G44" s="94">
        <v>0</v>
      </c>
      <c r="H44" s="94">
        <v>0</v>
      </c>
      <c r="I44" s="94">
        <v>0</v>
      </c>
      <c r="J44" s="94">
        <v>0</v>
      </c>
      <c r="K44" s="94">
        <v>0</v>
      </c>
      <c r="L44" s="94">
        <v>0</v>
      </c>
      <c r="M44" s="94">
        <v>0</v>
      </c>
      <c r="N44" s="94">
        <v>0</v>
      </c>
      <c r="O44" s="94">
        <v>0</v>
      </c>
      <c r="P44" s="94">
        <v>0</v>
      </c>
      <c r="Q44" s="94">
        <v>0</v>
      </c>
      <c r="R44" s="94">
        <v>0</v>
      </c>
      <c r="S44" s="94">
        <v>0</v>
      </c>
      <c r="T44" s="94">
        <v>0</v>
      </c>
      <c r="U44" s="94">
        <v>0</v>
      </c>
      <c r="V44" s="94">
        <v>0</v>
      </c>
      <c r="W44" s="94">
        <v>0</v>
      </c>
      <c r="X44" s="94">
        <v>0</v>
      </c>
      <c r="Y44" s="94">
        <v>0</v>
      </c>
      <c r="Z44" s="94">
        <v>0</v>
      </c>
      <c r="AA44" s="94">
        <v>0</v>
      </c>
      <c r="AB44" s="94">
        <v>0</v>
      </c>
      <c r="AC44" s="94">
        <v>0</v>
      </c>
      <c r="AD44" s="94">
        <v>0</v>
      </c>
      <c r="AE44" s="94">
        <v>0</v>
      </c>
    </row>
    <row r="45" spans="1:31" x14ac:dyDescent="0.2">
      <c r="A45" s="13" t="s">
        <v>99</v>
      </c>
      <c r="B45" s="4" t="s">
        <v>100</v>
      </c>
      <c r="C45" s="94">
        <v>0</v>
      </c>
      <c r="D45" s="94">
        <v>0</v>
      </c>
      <c r="E45" s="94">
        <v>0</v>
      </c>
      <c r="F45" s="94">
        <v>0</v>
      </c>
      <c r="G45" s="94">
        <v>0</v>
      </c>
      <c r="H45" s="94">
        <v>0</v>
      </c>
      <c r="I45" s="94">
        <v>0</v>
      </c>
      <c r="J45" s="94">
        <v>0</v>
      </c>
      <c r="K45" s="94">
        <v>0</v>
      </c>
      <c r="L45" s="94">
        <v>0</v>
      </c>
      <c r="M45" s="94">
        <v>0</v>
      </c>
      <c r="N45" s="94">
        <v>0</v>
      </c>
      <c r="O45" s="94">
        <v>0</v>
      </c>
      <c r="P45" s="94">
        <v>0</v>
      </c>
      <c r="Q45" s="94">
        <v>0</v>
      </c>
      <c r="R45" s="94">
        <v>0</v>
      </c>
      <c r="S45" s="94">
        <v>0</v>
      </c>
      <c r="T45" s="94">
        <v>0</v>
      </c>
      <c r="U45" s="94">
        <v>0</v>
      </c>
      <c r="V45" s="94">
        <v>0</v>
      </c>
      <c r="W45" s="94">
        <v>0</v>
      </c>
      <c r="X45" s="94">
        <v>0</v>
      </c>
      <c r="Y45" s="94">
        <v>0</v>
      </c>
      <c r="Z45" s="94">
        <v>0</v>
      </c>
      <c r="AA45" s="94">
        <v>0</v>
      </c>
      <c r="AB45" s="94">
        <v>0</v>
      </c>
      <c r="AC45" s="94">
        <v>0</v>
      </c>
      <c r="AD45" s="94">
        <v>0</v>
      </c>
      <c r="AE45" s="94">
        <v>0</v>
      </c>
    </row>
    <row r="46" spans="1:31" x14ac:dyDescent="0.2">
      <c r="A46" s="13" t="s">
        <v>101</v>
      </c>
      <c r="B46" s="4" t="s">
        <v>102</v>
      </c>
      <c r="C46" s="94">
        <v>1.4269738995989745E-3</v>
      </c>
      <c r="D46" s="94">
        <v>1.3971740338422005E-3</v>
      </c>
      <c r="E46" s="94">
        <v>1.5074772470402688E-3</v>
      </c>
      <c r="F46" s="94">
        <v>1.279517273097594E-3</v>
      </c>
      <c r="G46" s="94">
        <v>1.0883250368876086E-3</v>
      </c>
      <c r="H46" s="94">
        <v>9.2654699086377492E-4</v>
      </c>
      <c r="I46" s="94">
        <v>1.1471534172599119E-3</v>
      </c>
      <c r="J46" s="94">
        <v>1.0294966565153056E-3</v>
      </c>
      <c r="K46" s="94">
        <v>1.1692140598995255E-3</v>
      </c>
      <c r="L46" s="94">
        <v>1.4560024142145035E-3</v>
      </c>
      <c r="M46" s="94">
        <v>1.426588224028352E-3</v>
      </c>
      <c r="N46" s="94">
        <v>1.3677598436560487E-3</v>
      </c>
      <c r="O46" s="94">
        <v>1.4780630568541171E-3</v>
      </c>
      <c r="P46" s="94">
        <v>1.4854166044006552E-3</v>
      </c>
      <c r="Q46" s="94">
        <v>1.3995339091674856E-3</v>
      </c>
      <c r="R46" s="94">
        <v>1.3361484921646683E-3</v>
      </c>
      <c r="S46" s="94">
        <v>1.4489399969249439E-3</v>
      </c>
      <c r="T46" s="94">
        <v>1.5298412621968661E-3</v>
      </c>
      <c r="U46" s="94">
        <v>3.5688292375809188E-3</v>
      </c>
      <c r="V46" s="94">
        <v>3.4338428017072135E-3</v>
      </c>
      <c r="W46" s="94">
        <v>3.4098940494632067E-3</v>
      </c>
      <c r="X46" s="94">
        <v>3.5348765683009347E-3</v>
      </c>
      <c r="Y46" s="94">
        <v>3.5584785223645894E-3</v>
      </c>
      <c r="Z46" s="94">
        <v>3.3754242112377262E-3</v>
      </c>
      <c r="AA46" s="94">
        <v>0</v>
      </c>
      <c r="AB46" s="94">
        <v>0</v>
      </c>
      <c r="AC46" s="94">
        <v>1.0271693127688358E-2</v>
      </c>
      <c r="AD46" s="94">
        <v>9.906356582803675E-3</v>
      </c>
      <c r="AE46" s="94">
        <v>1.0202586880692309E-2</v>
      </c>
    </row>
    <row r="47" spans="1:31" x14ac:dyDescent="0.2">
      <c r="A47" s="13" t="s">
        <v>103</v>
      </c>
      <c r="B47" s="4" t="s">
        <v>104</v>
      </c>
      <c r="C47" s="21">
        <f t="shared" ref="C47:AE47" si="12">+C49</f>
        <v>4.1270605855551925E-4</v>
      </c>
      <c r="D47" s="21">
        <f t="shared" si="12"/>
        <v>5.489140950989469E-4</v>
      </c>
      <c r="E47" s="21">
        <f t="shared" si="12"/>
        <v>6.7359014843181898E-4</v>
      </c>
      <c r="F47" s="21">
        <f t="shared" si="12"/>
        <v>7.5202177715936785E-4</v>
      </c>
      <c r="G47" s="21">
        <f t="shared" si="12"/>
        <v>7.1803005817106338E-4</v>
      </c>
      <c r="H47" s="21">
        <f t="shared" si="12"/>
        <v>1.0676607519036535E-3</v>
      </c>
      <c r="I47" s="21">
        <f t="shared" si="12"/>
        <v>9.0435543295189235E-4</v>
      </c>
      <c r="J47" s="21">
        <f t="shared" si="12"/>
        <v>9.9883956810914963E-4</v>
      </c>
      <c r="K47" s="21">
        <f t="shared" si="12"/>
        <v>9.7703921354504479E-4</v>
      </c>
      <c r="L47" s="21">
        <f t="shared" si="12"/>
        <v>6.9540981446681595E-4</v>
      </c>
      <c r="M47" s="21">
        <f t="shared" si="12"/>
        <v>5.3347613548045526E-4</v>
      </c>
      <c r="N47" s="21">
        <f t="shared" si="12"/>
        <v>4.2388517845565258E-4</v>
      </c>
      <c r="O47" s="21">
        <f t="shared" si="12"/>
        <v>4.5260427036025416E-4</v>
      </c>
      <c r="P47" s="21">
        <f t="shared" si="12"/>
        <v>3.6696671650152048E-4</v>
      </c>
      <c r="Q47" s="21">
        <f t="shared" si="12"/>
        <v>7.8303550265857358E-4</v>
      </c>
      <c r="R47" s="21">
        <f t="shared" si="12"/>
        <v>9.3945665541431828E-4</v>
      </c>
      <c r="S47" s="21">
        <f t="shared" si="12"/>
        <v>7.8805647765457245E-4</v>
      </c>
      <c r="T47" s="21">
        <f t="shared" si="12"/>
        <v>3.7061226192723184E-4</v>
      </c>
      <c r="U47" s="21">
        <f t="shared" si="12"/>
        <v>1.0174786255885621E-3</v>
      </c>
      <c r="V47" s="21">
        <f t="shared" si="12"/>
        <v>6.0247321929292428E-4</v>
      </c>
      <c r="W47" s="21">
        <f t="shared" si="12"/>
        <v>1.7721775570189667E-4</v>
      </c>
      <c r="X47" s="21">
        <f t="shared" si="12"/>
        <v>2.9249492817154496E-4</v>
      </c>
      <c r="Y47" s="21">
        <f t="shared" si="12"/>
        <v>2.1829238628132285E-4</v>
      </c>
      <c r="Z47" s="21">
        <f t="shared" si="12"/>
        <v>4.616611933475116E-4</v>
      </c>
      <c r="AA47" s="21">
        <f t="shared" si="12"/>
        <v>8.4183440912335723E-4</v>
      </c>
      <c r="AB47" s="21">
        <f t="shared" si="12"/>
        <v>1.7133230170864882E-4</v>
      </c>
      <c r="AC47" s="21">
        <f t="shared" si="12"/>
        <v>5.337100735065194E-4</v>
      </c>
      <c r="AD47" s="21">
        <f t="shared" si="12"/>
        <v>5.382901178253213E-4</v>
      </c>
      <c r="AE47" s="21">
        <f t="shared" si="12"/>
        <v>3.8560001177453571E-4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94">
        <v>4.1270605855551925E-4</v>
      </c>
      <c r="D49" s="94">
        <v>5.489140950989469E-4</v>
      </c>
      <c r="E49" s="94">
        <v>6.7359014843181898E-4</v>
      </c>
      <c r="F49" s="94">
        <v>7.5202177715936785E-4</v>
      </c>
      <c r="G49" s="94">
        <v>7.1803005817106338E-4</v>
      </c>
      <c r="H49" s="94">
        <v>1.0676607519036535E-3</v>
      </c>
      <c r="I49" s="94">
        <v>9.0435543295189235E-4</v>
      </c>
      <c r="J49" s="94">
        <v>9.9883956810914963E-4</v>
      </c>
      <c r="K49" s="94">
        <v>9.7703921354504479E-4</v>
      </c>
      <c r="L49" s="94">
        <v>6.9540981446681595E-4</v>
      </c>
      <c r="M49" s="94">
        <v>5.3347613548045526E-4</v>
      </c>
      <c r="N49" s="94">
        <v>4.2388517845565258E-4</v>
      </c>
      <c r="O49" s="94">
        <v>4.5260427036025416E-4</v>
      </c>
      <c r="P49" s="94">
        <v>3.6696671650152048E-4</v>
      </c>
      <c r="Q49" s="94">
        <v>7.8303550265857358E-4</v>
      </c>
      <c r="R49" s="94">
        <v>9.3945665541431828E-4</v>
      </c>
      <c r="S49" s="94">
        <v>7.8805647765457245E-4</v>
      </c>
      <c r="T49" s="94">
        <v>3.7061226192723184E-4</v>
      </c>
      <c r="U49" s="94">
        <v>1.0174786255885621E-3</v>
      </c>
      <c r="V49" s="94">
        <v>6.0247321929292428E-4</v>
      </c>
      <c r="W49" s="94">
        <v>1.7721775570189667E-4</v>
      </c>
      <c r="X49" s="94">
        <v>2.9249492817154496E-4</v>
      </c>
      <c r="Y49" s="94">
        <v>2.1829238628132285E-4</v>
      </c>
      <c r="Z49" s="94">
        <v>4.616611933475116E-4</v>
      </c>
      <c r="AA49" s="94">
        <v>8.4183440912335723E-4</v>
      </c>
      <c r="AB49" s="94">
        <v>1.7133230170864882E-4</v>
      </c>
      <c r="AC49" s="94">
        <v>5.337100735065194E-4</v>
      </c>
      <c r="AD49" s="94">
        <v>5.382901178253213E-4</v>
      </c>
      <c r="AE49" s="94">
        <v>3.8560001177453571E-4</v>
      </c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2.4661663181372098E-3</v>
      </c>
      <c r="D50" s="21">
        <f t="shared" si="13"/>
        <v>2.758752646589601E-3</v>
      </c>
      <c r="E50" s="21">
        <f t="shared" si="13"/>
        <v>3.1492459834109761E-3</v>
      </c>
      <c r="F50" s="21">
        <f t="shared" si="13"/>
        <v>3.8200690648486817E-3</v>
      </c>
      <c r="G50" s="21">
        <f t="shared" si="13"/>
        <v>4.565484189047138E-3</v>
      </c>
      <c r="H50" s="21">
        <f t="shared" si="13"/>
        <v>5.0571443170616352E-3</v>
      </c>
      <c r="I50" s="21">
        <f t="shared" si="13"/>
        <v>5.517843816370667E-3</v>
      </c>
      <c r="J50" s="21">
        <f t="shared" si="13"/>
        <v>5.8117427840083591E-3</v>
      </c>
      <c r="K50" s="21">
        <f t="shared" si="13"/>
        <v>6.151311312430921E-3</v>
      </c>
      <c r="L50" s="21">
        <f t="shared" si="13"/>
        <v>6.9709730609461866E-3</v>
      </c>
      <c r="M50" s="21">
        <f t="shared" si="13"/>
        <v>7.460852910479974E-3</v>
      </c>
      <c r="N50" s="21">
        <f t="shared" si="13"/>
        <v>7.164156995941153E-3</v>
      </c>
      <c r="O50" s="21">
        <f t="shared" si="13"/>
        <v>8.9432399335351524E-3</v>
      </c>
      <c r="P50" s="21">
        <f t="shared" si="13"/>
        <v>1.1574048673574016E-2</v>
      </c>
      <c r="Q50" s="21">
        <f t="shared" si="13"/>
        <v>9.4920313148349304E-3</v>
      </c>
      <c r="R50" s="21">
        <f t="shared" si="13"/>
        <v>7.7600670020004795E-3</v>
      </c>
      <c r="S50" s="21">
        <f t="shared" si="13"/>
        <v>7.0108190710569639E-3</v>
      </c>
      <c r="T50" s="21">
        <f t="shared" si="13"/>
        <v>7.2071359400074555E-3</v>
      </c>
      <c r="U50" s="21">
        <f t="shared" si="13"/>
        <v>6.3741054747114825E-3</v>
      </c>
      <c r="V50" s="21">
        <f t="shared" si="13"/>
        <v>5.3778465071210339E-3</v>
      </c>
      <c r="W50" s="21">
        <f t="shared" si="13"/>
        <v>5.0574984262859932E-3</v>
      </c>
      <c r="X50" s="21">
        <f t="shared" si="13"/>
        <v>4.6269609048469893E-3</v>
      </c>
      <c r="Y50" s="21">
        <f t="shared" si="13"/>
        <v>3.9219348897926026E-3</v>
      </c>
      <c r="Z50" s="21">
        <f t="shared" si="13"/>
        <v>3.5409573104576639E-3</v>
      </c>
      <c r="AA50" s="21">
        <f t="shared" si="13"/>
        <v>2.6918517287950546E-3</v>
      </c>
      <c r="AB50" s="21">
        <f t="shared" si="13"/>
        <v>2.6245836133541459E-3</v>
      </c>
      <c r="AC50" s="21">
        <f t="shared" si="13"/>
        <v>2.3926814295215561E-3</v>
      </c>
      <c r="AD50" s="21">
        <f t="shared" si="13"/>
        <v>2.098664701485477E-3</v>
      </c>
      <c r="AE50" s="21">
        <f t="shared" si="13"/>
        <v>2.1652539030102345E-3</v>
      </c>
    </row>
    <row r="51" spans="1:31" x14ac:dyDescent="0.2">
      <c r="A51" s="13" t="s">
        <v>111</v>
      </c>
      <c r="B51" s="4" t="s">
        <v>112</v>
      </c>
      <c r="C51" s="94">
        <v>0</v>
      </c>
      <c r="D51" s="94">
        <v>0</v>
      </c>
      <c r="E51" s="94">
        <v>0</v>
      </c>
      <c r="F51" s="94">
        <v>0</v>
      </c>
      <c r="G51" s="94">
        <v>0</v>
      </c>
      <c r="H51" s="94">
        <v>0</v>
      </c>
      <c r="I51" s="94">
        <v>0</v>
      </c>
      <c r="J51" s="94">
        <v>0</v>
      </c>
      <c r="K51" s="94">
        <v>0</v>
      </c>
      <c r="L51" s="94">
        <v>0</v>
      </c>
      <c r="M51" s="94">
        <v>0</v>
      </c>
      <c r="N51" s="94">
        <v>0</v>
      </c>
      <c r="O51" s="94">
        <v>0</v>
      </c>
      <c r="P51" s="94">
        <v>0</v>
      </c>
      <c r="Q51" s="94">
        <v>0</v>
      </c>
      <c r="R51" s="94">
        <v>0</v>
      </c>
      <c r="S51" s="94">
        <v>0</v>
      </c>
      <c r="T51" s="94">
        <v>0</v>
      </c>
      <c r="U51" s="94">
        <v>0</v>
      </c>
      <c r="V51" s="94">
        <v>0</v>
      </c>
      <c r="W51" s="94">
        <v>0</v>
      </c>
      <c r="X51" s="94">
        <v>0</v>
      </c>
      <c r="Y51" s="94">
        <v>0</v>
      </c>
      <c r="Z51" s="94">
        <v>0</v>
      </c>
      <c r="AA51" s="94">
        <v>0</v>
      </c>
      <c r="AB51" s="94">
        <v>0</v>
      </c>
      <c r="AC51" s="94">
        <v>0</v>
      </c>
      <c r="AD51" s="94">
        <v>0</v>
      </c>
      <c r="AE51" s="94">
        <v>0</v>
      </c>
    </row>
    <row r="52" spans="1:31" x14ac:dyDescent="0.2">
      <c r="A52" s="13" t="s">
        <v>113</v>
      </c>
      <c r="B52" s="4" t="s">
        <v>114</v>
      </c>
      <c r="C52" s="94">
        <v>2.4661663181372098E-3</v>
      </c>
      <c r="D52" s="94">
        <v>2.758752646589601E-3</v>
      </c>
      <c r="E52" s="94">
        <v>3.1492459834109761E-3</v>
      </c>
      <c r="F52" s="94">
        <v>3.8200690648486817E-3</v>
      </c>
      <c r="G52" s="94">
        <v>4.565484189047138E-3</v>
      </c>
      <c r="H52" s="94">
        <v>5.0571443170616352E-3</v>
      </c>
      <c r="I52" s="94">
        <v>5.517843816370667E-3</v>
      </c>
      <c r="J52" s="94">
        <v>5.8117427840083591E-3</v>
      </c>
      <c r="K52" s="94">
        <v>6.151311312430921E-3</v>
      </c>
      <c r="L52" s="94">
        <v>6.9709730609461866E-3</v>
      </c>
      <c r="M52" s="94">
        <v>7.460852910479974E-3</v>
      </c>
      <c r="N52" s="94">
        <v>7.164156995941153E-3</v>
      </c>
      <c r="O52" s="94">
        <v>8.9432399335351524E-3</v>
      </c>
      <c r="P52" s="94">
        <v>1.1574048673574016E-2</v>
      </c>
      <c r="Q52" s="94">
        <v>9.4920313148349304E-3</v>
      </c>
      <c r="R52" s="94">
        <v>7.7600670020004795E-3</v>
      </c>
      <c r="S52" s="94">
        <v>7.0108190710569639E-3</v>
      </c>
      <c r="T52" s="94">
        <v>7.2071359400074555E-3</v>
      </c>
      <c r="U52" s="94">
        <v>6.3741054747114825E-3</v>
      </c>
      <c r="V52" s="94">
        <v>5.3778465071210339E-3</v>
      </c>
      <c r="W52" s="94">
        <v>5.0574984262859932E-3</v>
      </c>
      <c r="X52" s="94">
        <v>4.6269609048469893E-3</v>
      </c>
      <c r="Y52" s="94">
        <v>3.9219348897926026E-3</v>
      </c>
      <c r="Z52" s="94">
        <v>3.5409573104576639E-3</v>
      </c>
      <c r="AA52" s="94">
        <v>2.6918517287950546E-3</v>
      </c>
      <c r="AB52" s="94">
        <v>2.6245836133541459E-3</v>
      </c>
      <c r="AC52" s="94">
        <v>2.3926814295215561E-3</v>
      </c>
      <c r="AD52" s="94">
        <v>2.098664701485477E-3</v>
      </c>
      <c r="AE52" s="94">
        <v>2.1652539030102345E-3</v>
      </c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3.0238292721304358E-3</v>
      </c>
      <c r="D53" s="21">
        <f t="shared" si="14"/>
        <v>3.3557870525690171E-3</v>
      </c>
      <c r="E53" s="21">
        <f t="shared" si="14"/>
        <v>3.3490611460574296E-3</v>
      </c>
      <c r="F53" s="21">
        <f t="shared" si="14"/>
        <v>3.1469615452133235E-3</v>
      </c>
      <c r="G53" s="21">
        <f t="shared" si="14"/>
        <v>3.5301765246724239E-3</v>
      </c>
      <c r="H53" s="21">
        <f t="shared" si="14"/>
        <v>3.5010827868713302E-3</v>
      </c>
      <c r="I53" s="21">
        <f t="shared" si="14"/>
        <v>3.4184529739870856E-3</v>
      </c>
      <c r="J53" s="21">
        <f t="shared" si="14"/>
        <v>1.5505239657079898E-3</v>
      </c>
      <c r="K53" s="21">
        <f t="shared" si="14"/>
        <v>1.1165527315420492E-3</v>
      </c>
      <c r="L53" s="21">
        <f t="shared" si="14"/>
        <v>1.20225115787724E-3</v>
      </c>
      <c r="M53" s="21">
        <f t="shared" si="14"/>
        <v>1.2122749998480921E-3</v>
      </c>
      <c r="N53" s="21">
        <f t="shared" si="14"/>
        <v>1.1361341130786665E-3</v>
      </c>
      <c r="O53" s="21">
        <f t="shared" si="14"/>
        <v>1.219957730707503E-3</v>
      </c>
      <c r="P53" s="21">
        <f t="shared" si="14"/>
        <v>1.2363038587915099E-3</v>
      </c>
      <c r="Q53" s="21">
        <f t="shared" si="14"/>
        <v>1.6538109634444229E-3</v>
      </c>
      <c r="R53" s="21">
        <f t="shared" si="14"/>
        <v>1.3367068782157139E-3</v>
      </c>
      <c r="S53" s="21">
        <f t="shared" si="14"/>
        <v>1.3332486074148059E-3</v>
      </c>
      <c r="T53" s="21">
        <f t="shared" si="14"/>
        <v>1.4422031851409605E-3</v>
      </c>
      <c r="U53" s="21">
        <f t="shared" si="14"/>
        <v>1.6076677803148636E-3</v>
      </c>
      <c r="V53" s="21">
        <f t="shared" si="14"/>
        <v>1.6102830071927439E-3</v>
      </c>
      <c r="W53" s="21">
        <f t="shared" si="14"/>
        <v>1.9188593068379836E-3</v>
      </c>
      <c r="X53" s="21">
        <f t="shared" si="14"/>
        <v>2.0929854429119488E-3</v>
      </c>
      <c r="Y53" s="21">
        <f t="shared" si="14"/>
        <v>1.970589768252793E-3</v>
      </c>
      <c r="Z53" s="21">
        <f t="shared" si="14"/>
        <v>1.8278632198828922E-3</v>
      </c>
      <c r="AA53" s="21">
        <f t="shared" si="14"/>
        <v>2.0914284205584737E-3</v>
      </c>
      <c r="AB53" s="21">
        <f t="shared" si="14"/>
        <v>1.7926140241190103E-3</v>
      </c>
      <c r="AC53" s="21">
        <f t="shared" si="14"/>
        <v>1.8955178081178983E-3</v>
      </c>
      <c r="AD53" s="21">
        <f t="shared" si="14"/>
        <v>1.9703801947257046E-3</v>
      </c>
      <c r="AE53" s="21">
        <f t="shared" si="14"/>
        <v>1.670833222520045E-3</v>
      </c>
    </row>
    <row r="54" spans="1:31" x14ac:dyDescent="0.2">
      <c r="A54" s="13" t="s">
        <v>117</v>
      </c>
      <c r="B54" s="4" t="s">
        <v>118</v>
      </c>
      <c r="C54" s="94">
        <v>1.7501027990147074E-3</v>
      </c>
      <c r="D54" s="94">
        <v>1.8405051032898973E-3</v>
      </c>
      <c r="E54" s="94">
        <v>1.8225760417759618E-3</v>
      </c>
      <c r="F54" s="94">
        <v>1.8030708805712359E-3</v>
      </c>
      <c r="G54" s="94">
        <v>2.1745747848123413E-3</v>
      </c>
      <c r="H54" s="94">
        <v>2.3335595640832109E-3</v>
      </c>
      <c r="I54" s="94">
        <v>2.1587486155563661E-3</v>
      </c>
      <c r="J54" s="94">
        <v>1.9516281253050452E-4</v>
      </c>
      <c r="K54" s="94">
        <v>7.7524996449592162E-5</v>
      </c>
      <c r="L54" s="94">
        <v>7.7735717523140242E-5</v>
      </c>
      <c r="M54" s="94">
        <v>8.9136002206166817E-5</v>
      </c>
      <c r="N54" s="94">
        <v>7.0696326978437302E-5</v>
      </c>
      <c r="O54" s="94">
        <v>7.5219245794010307E-5</v>
      </c>
      <c r="P54" s="94">
        <v>7.4910798093348935E-5</v>
      </c>
      <c r="Q54" s="94">
        <v>2.2021540449327615E-4</v>
      </c>
      <c r="R54" s="94">
        <v>1.3921476659088902E-4</v>
      </c>
      <c r="S54" s="94">
        <v>1.5178663600677876E-4</v>
      </c>
      <c r="T54" s="94">
        <v>1.9369452843342902E-4</v>
      </c>
      <c r="U54" s="94">
        <v>2.5673172975189905E-4</v>
      </c>
      <c r="V54" s="94">
        <v>2.1148362418473482E-4</v>
      </c>
      <c r="W54" s="94">
        <v>3.3110381405036831E-4</v>
      </c>
      <c r="X54" s="94">
        <v>3.0863064194830653E-4</v>
      </c>
      <c r="Y54" s="94">
        <v>2.7509594795648945E-4</v>
      </c>
      <c r="Z54" s="94">
        <v>2.4715424984499818E-4</v>
      </c>
      <c r="AA54" s="94">
        <v>5.7472086842727695E-4</v>
      </c>
      <c r="AB54" s="94">
        <v>2.5220183718809702E-4</v>
      </c>
      <c r="AC54" s="94">
        <v>3.7963472911024056E-4</v>
      </c>
      <c r="AD54" s="94">
        <v>3.8513090382871686E-4</v>
      </c>
      <c r="AE54" s="94">
        <v>4.0419077146875386E-4</v>
      </c>
    </row>
    <row r="55" spans="1:31" x14ac:dyDescent="0.2">
      <c r="A55" s="13" t="s">
        <v>119</v>
      </c>
      <c r="B55" s="4" t="s">
        <v>120</v>
      </c>
      <c r="C55" s="94">
        <v>8.224697583248216E-4</v>
      </c>
      <c r="D55" s="94">
        <v>8.4275072160532743E-4</v>
      </c>
      <c r="E55" s="94">
        <v>8.7265165387467403E-4</v>
      </c>
      <c r="F55" s="94">
        <v>9.0477722996939514E-4</v>
      </c>
      <c r="G55" s="94">
        <v>9.3552370635265525E-4</v>
      </c>
      <c r="H55" s="94">
        <v>9.2983478613469048E-4</v>
      </c>
      <c r="I55" s="94">
        <v>9.1534512223299166E-4</v>
      </c>
      <c r="J55" s="94">
        <v>9.5532085551791048E-4</v>
      </c>
      <c r="K55" s="94">
        <v>9.8650444196486707E-4</v>
      </c>
      <c r="L55" s="94">
        <v>9.7266855974374473E-4</v>
      </c>
      <c r="M55" s="94">
        <v>9.5285706141990507E-4</v>
      </c>
      <c r="N55" s="94">
        <v>9.6554479519300154E-4</v>
      </c>
      <c r="O55" s="94">
        <v>9.7973278934501088E-4</v>
      </c>
      <c r="P55" s="94">
        <v>9.8473529072423639E-4</v>
      </c>
      <c r="Q55" s="94">
        <v>9.9694750018590136E-4</v>
      </c>
      <c r="R55" s="94">
        <v>1.0071065730403496E-3</v>
      </c>
      <c r="S55" s="94">
        <v>1.0184194221528854E-3</v>
      </c>
      <c r="T55" s="94">
        <v>1.0445062751798394E-3</v>
      </c>
      <c r="U55" s="94">
        <v>1.0640311443825697E-3</v>
      </c>
      <c r="V55" s="94">
        <v>1.0896105343221674E-3</v>
      </c>
      <c r="W55" s="94">
        <v>1.0898512375913398E-3</v>
      </c>
      <c r="X55" s="94">
        <v>1.1128833760801861E-3</v>
      </c>
      <c r="Y55" s="94">
        <v>1.140699092820559E-3</v>
      </c>
      <c r="Z55" s="94">
        <v>1.1644488107315323E-3</v>
      </c>
      <c r="AA55" s="94">
        <v>1.2111125296967089E-3</v>
      </c>
      <c r="AB55" s="94">
        <v>1.1636455548117478E-3</v>
      </c>
      <c r="AC55" s="94">
        <v>1.2245280251876628E-3</v>
      </c>
      <c r="AD55" s="94">
        <v>1.2448964311816614E-3</v>
      </c>
      <c r="AE55" s="94">
        <v>1.1314304795017284E-3</v>
      </c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4.5125671479090656E-4</v>
      </c>
      <c r="D56" s="21">
        <f t="shared" si="15"/>
        <v>6.7253122767379223E-4</v>
      </c>
      <c r="E56" s="21">
        <f t="shared" si="15"/>
        <v>6.5383345040679382E-4</v>
      </c>
      <c r="F56" s="21">
        <f t="shared" si="15"/>
        <v>4.391134346726923E-4</v>
      </c>
      <c r="G56" s="21">
        <f t="shared" si="15"/>
        <v>4.2007803350742714E-4</v>
      </c>
      <c r="H56" s="21">
        <f t="shared" si="15"/>
        <v>2.376884366534291E-4</v>
      </c>
      <c r="I56" s="21">
        <f t="shared" si="15"/>
        <v>3.4435923619772796E-4</v>
      </c>
      <c r="J56" s="21">
        <f t="shared" si="15"/>
        <v>4.0004029765957467E-4</v>
      </c>
      <c r="K56" s="21">
        <f t="shared" si="15"/>
        <v>5.2523293127590016E-5</v>
      </c>
      <c r="L56" s="21">
        <f t="shared" si="15"/>
        <v>1.5184688061035495E-4</v>
      </c>
      <c r="M56" s="21">
        <f t="shared" si="15"/>
        <v>1.7028193622202028E-4</v>
      </c>
      <c r="N56" s="21">
        <f t="shared" si="15"/>
        <v>9.9892990907227662E-5</v>
      </c>
      <c r="O56" s="21">
        <f t="shared" si="15"/>
        <v>1.6500569556848201E-4</v>
      </c>
      <c r="P56" s="21">
        <f t="shared" si="15"/>
        <v>1.7665776997392472E-4</v>
      </c>
      <c r="Q56" s="21">
        <f t="shared" si="15"/>
        <v>4.3664805876524547E-4</v>
      </c>
      <c r="R56" s="21">
        <f t="shared" si="15"/>
        <v>1.9038553858447539E-4</v>
      </c>
      <c r="S56" s="21">
        <f t="shared" si="15"/>
        <v>1.6304254925514182E-4</v>
      </c>
      <c r="T56" s="21">
        <f t="shared" si="15"/>
        <v>2.0400238152769201E-4</v>
      </c>
      <c r="U56" s="21">
        <f t="shared" si="15"/>
        <v>2.8690490618039476E-4</v>
      </c>
      <c r="V56" s="21">
        <f t="shared" si="15"/>
        <v>3.091888486858415E-4</v>
      </c>
      <c r="W56" s="21">
        <f t="shared" si="15"/>
        <v>4.9790425519627554E-4</v>
      </c>
      <c r="X56" s="21">
        <f t="shared" si="15"/>
        <v>6.7147142488345598E-4</v>
      </c>
      <c r="Y56" s="21">
        <f t="shared" si="15"/>
        <v>5.5479472747574441E-4</v>
      </c>
      <c r="Z56" s="21">
        <f t="shared" si="15"/>
        <v>4.1626015930636183E-4</v>
      </c>
      <c r="AA56" s="21">
        <f t="shared" si="15"/>
        <v>3.0559502243448811E-4</v>
      </c>
      <c r="AB56" s="21">
        <f t="shared" si="15"/>
        <v>3.7676663211916528E-4</v>
      </c>
      <c r="AC56" s="21">
        <f t="shared" si="15"/>
        <v>2.913550538199951E-4</v>
      </c>
      <c r="AD56" s="21">
        <f t="shared" si="15"/>
        <v>3.4035285971532626E-4</v>
      </c>
      <c r="AE56" s="21">
        <f t="shared" si="15"/>
        <v>1.3521197154956261E-4</v>
      </c>
    </row>
    <row r="57" spans="1:31" x14ac:dyDescent="0.2">
      <c r="A57" s="13" t="s">
        <v>123</v>
      </c>
      <c r="B57" s="4" t="s">
        <v>124</v>
      </c>
      <c r="C57" s="94">
        <v>0</v>
      </c>
      <c r="D57" s="94">
        <v>0</v>
      </c>
      <c r="E57" s="94">
        <v>0</v>
      </c>
      <c r="F57" s="94">
        <v>0</v>
      </c>
      <c r="G57" s="94">
        <v>0</v>
      </c>
      <c r="H57" s="94">
        <v>0</v>
      </c>
      <c r="I57" s="94">
        <v>0</v>
      </c>
      <c r="J57" s="94">
        <v>0</v>
      </c>
      <c r="K57" s="94">
        <v>0</v>
      </c>
      <c r="L57" s="94">
        <v>0</v>
      </c>
      <c r="M57" s="94">
        <v>0</v>
      </c>
      <c r="N57" s="94">
        <v>0</v>
      </c>
      <c r="O57" s="94">
        <v>0</v>
      </c>
      <c r="P57" s="94">
        <v>0</v>
      </c>
      <c r="Q57" s="94">
        <v>0</v>
      </c>
      <c r="R57" s="94">
        <v>0</v>
      </c>
      <c r="S57" s="94">
        <v>0</v>
      </c>
      <c r="T57" s="94">
        <v>0</v>
      </c>
      <c r="U57" s="94">
        <v>0</v>
      </c>
      <c r="V57" s="94">
        <v>0</v>
      </c>
      <c r="W57" s="94">
        <v>0</v>
      </c>
      <c r="X57" s="94">
        <v>0</v>
      </c>
      <c r="Y57" s="94">
        <v>0</v>
      </c>
      <c r="Z57" s="94">
        <v>0</v>
      </c>
      <c r="AA57" s="94">
        <v>0</v>
      </c>
      <c r="AB57" s="94">
        <v>0</v>
      </c>
      <c r="AC57" s="94">
        <v>0</v>
      </c>
      <c r="AD57" s="94">
        <v>0</v>
      </c>
      <c r="AE57" s="94">
        <v>0</v>
      </c>
    </row>
    <row r="58" spans="1:31" x14ac:dyDescent="0.2">
      <c r="A58" s="13" t="s">
        <v>125</v>
      </c>
      <c r="B58" s="4" t="s">
        <v>126</v>
      </c>
      <c r="C58" s="94">
        <v>2.398738903223918E-6</v>
      </c>
      <c r="D58" s="94">
        <v>3.2922842977478478E-6</v>
      </c>
      <c r="E58" s="94">
        <v>3.835685906539476E-6</v>
      </c>
      <c r="F58" s="94">
        <v>3.1013436236569387E-6</v>
      </c>
      <c r="G58" s="94">
        <v>3.495902488984769E-6</v>
      </c>
      <c r="H58" s="94">
        <v>3.0493578005639619E-6</v>
      </c>
      <c r="I58" s="94">
        <v>2.945143634091807E-6</v>
      </c>
      <c r="J58" s="94">
        <v>3.4366736057418013E-6</v>
      </c>
      <c r="K58" s="94">
        <v>8.133382711747154E-7</v>
      </c>
      <c r="L58" s="94">
        <v>2.3248264277190374E-6</v>
      </c>
      <c r="M58" s="94">
        <v>2.3316399354167334E-6</v>
      </c>
      <c r="N58" s="94">
        <v>1.6308867949968331E-6</v>
      </c>
      <c r="O58" s="94">
        <v>2.4108135665430465E-6</v>
      </c>
      <c r="P58" s="94">
        <v>3.3988704219224658E-6</v>
      </c>
      <c r="Q58" s="94">
        <v>4.5486860396552097E-6</v>
      </c>
      <c r="R58" s="94">
        <v>3.6276400810825639E-6</v>
      </c>
      <c r="S58" s="94">
        <v>3.8485277812518953E-6</v>
      </c>
      <c r="T58" s="94">
        <v>4.4659975901463275E-6</v>
      </c>
      <c r="U58" s="94">
        <v>2.590036064000657E-6</v>
      </c>
      <c r="V58" s="94">
        <v>2.8355237737464651E-6</v>
      </c>
      <c r="W58" s="94">
        <v>2.6136900838745088E-6</v>
      </c>
      <c r="X58" s="94">
        <v>3.3025078829831928E-6</v>
      </c>
      <c r="Y58" s="94">
        <v>3.4171164950652775E-6</v>
      </c>
      <c r="Z58" s="94">
        <v>3.0207910692518416E-6</v>
      </c>
      <c r="AA58" s="94">
        <v>3.1365387881605225E-6</v>
      </c>
      <c r="AB58" s="94">
        <v>2.9597230136417081E-6</v>
      </c>
      <c r="AC58" s="94">
        <v>2.3621336385758063E-6</v>
      </c>
      <c r="AD58" s="94">
        <v>1.7317498458799022E-6</v>
      </c>
      <c r="AE58" s="94">
        <v>9.5374903096326329E-7</v>
      </c>
    </row>
    <row r="59" spans="1:31" x14ac:dyDescent="0.2">
      <c r="A59" s="13" t="s">
        <v>127</v>
      </c>
      <c r="B59" s="4" t="s">
        <v>128</v>
      </c>
      <c r="C59" s="94">
        <v>4.4885797588768266E-4</v>
      </c>
      <c r="D59" s="94">
        <v>6.6923894337604433E-4</v>
      </c>
      <c r="E59" s="94">
        <v>6.4999776450025437E-4</v>
      </c>
      <c r="F59" s="94">
        <v>4.3601209104903533E-4</v>
      </c>
      <c r="G59" s="94">
        <v>4.1658213101844238E-4</v>
      </c>
      <c r="H59" s="94">
        <v>2.3463907885286513E-4</v>
      </c>
      <c r="I59" s="94">
        <v>3.4141409256363618E-4</v>
      </c>
      <c r="J59" s="94">
        <v>3.9660362405383284E-4</v>
      </c>
      <c r="K59" s="94">
        <v>5.17099548564153E-5</v>
      </c>
      <c r="L59" s="94">
        <v>1.4952205418263591E-4</v>
      </c>
      <c r="M59" s="94">
        <v>1.6795029628660356E-4</v>
      </c>
      <c r="N59" s="94">
        <v>9.8262104112230829E-5</v>
      </c>
      <c r="O59" s="94">
        <v>1.6259488200193897E-4</v>
      </c>
      <c r="P59" s="94">
        <v>1.7325889955200225E-4</v>
      </c>
      <c r="Q59" s="94">
        <v>4.3209937272559027E-4</v>
      </c>
      <c r="R59" s="94">
        <v>1.8675789850339282E-4</v>
      </c>
      <c r="S59" s="94">
        <v>1.5919402147388992E-4</v>
      </c>
      <c r="T59" s="94">
        <v>1.9953638393754568E-4</v>
      </c>
      <c r="U59" s="94">
        <v>2.8431487011639411E-4</v>
      </c>
      <c r="V59" s="94">
        <v>3.0635332491209504E-4</v>
      </c>
      <c r="W59" s="94">
        <v>4.95290565112401E-4</v>
      </c>
      <c r="X59" s="94">
        <v>6.6816891700047275E-4</v>
      </c>
      <c r="Y59" s="94">
        <v>5.5137761098067917E-4</v>
      </c>
      <c r="Z59" s="94">
        <v>4.1323936823711E-4</v>
      </c>
      <c r="AA59" s="94">
        <v>3.024584836463276E-4</v>
      </c>
      <c r="AB59" s="94">
        <v>3.7380690910552357E-4</v>
      </c>
      <c r="AC59" s="94">
        <v>2.889929201814193E-4</v>
      </c>
      <c r="AD59" s="94">
        <v>3.3862110986944633E-4</v>
      </c>
      <c r="AE59" s="94">
        <v>1.3425822251859933E-4</v>
      </c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3.8900152970036103E-5</v>
      </c>
      <c r="X60" s="21">
        <f t="shared" si="16"/>
        <v>4.5035254527251304E-5</v>
      </c>
      <c r="Y60" s="21">
        <f t="shared" si="16"/>
        <v>2.3853067034988547E-4</v>
      </c>
      <c r="Z60" s="21">
        <f t="shared" si="16"/>
        <v>2.6862557655233234E-4</v>
      </c>
      <c r="AA60" s="21">
        <f t="shared" si="16"/>
        <v>2.363070765477466E-4</v>
      </c>
      <c r="AB60" s="21">
        <f t="shared" si="16"/>
        <v>2.1030596345932286E-4</v>
      </c>
      <c r="AC60" s="21">
        <f t="shared" si="16"/>
        <v>1.5935800660885826E-5</v>
      </c>
      <c r="AD60" s="21">
        <f t="shared" si="16"/>
        <v>1.5595049866974284E-5</v>
      </c>
      <c r="AE60" s="21">
        <f t="shared" si="16"/>
        <v>5.7838153717287977E-6</v>
      </c>
    </row>
    <row r="61" spans="1:31" x14ac:dyDescent="0.2">
      <c r="A61" s="13" t="s">
        <v>131</v>
      </c>
      <c r="B61" s="4" t="s">
        <v>124</v>
      </c>
      <c r="C61" s="94">
        <v>0</v>
      </c>
      <c r="D61" s="94">
        <v>0</v>
      </c>
      <c r="E61" s="94">
        <v>0</v>
      </c>
      <c r="F61" s="94">
        <v>0</v>
      </c>
      <c r="G61" s="94">
        <v>0</v>
      </c>
      <c r="H61" s="94">
        <v>0</v>
      </c>
      <c r="I61" s="94">
        <v>0</v>
      </c>
      <c r="J61" s="94">
        <v>0</v>
      </c>
      <c r="K61" s="94">
        <v>0</v>
      </c>
      <c r="L61" s="94">
        <v>0</v>
      </c>
      <c r="M61" s="94">
        <v>0</v>
      </c>
      <c r="N61" s="94">
        <v>0</v>
      </c>
      <c r="O61" s="94">
        <v>0</v>
      </c>
      <c r="P61" s="94">
        <v>0</v>
      </c>
      <c r="Q61" s="94">
        <v>0</v>
      </c>
      <c r="R61" s="94">
        <v>0</v>
      </c>
      <c r="S61" s="94">
        <v>0</v>
      </c>
      <c r="T61" s="94">
        <v>0</v>
      </c>
      <c r="U61" s="94">
        <v>0</v>
      </c>
      <c r="V61" s="94">
        <v>0</v>
      </c>
      <c r="W61" s="94">
        <v>0</v>
      </c>
      <c r="X61" s="94">
        <v>0</v>
      </c>
      <c r="Y61" s="94">
        <v>0</v>
      </c>
      <c r="Z61" s="94">
        <v>0</v>
      </c>
      <c r="AA61" s="94">
        <v>0</v>
      </c>
      <c r="AB61" s="94">
        <v>0</v>
      </c>
      <c r="AC61" s="94">
        <v>0</v>
      </c>
      <c r="AD61" s="94">
        <v>0</v>
      </c>
      <c r="AE61" s="94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3.8900152970036103E-5</v>
      </c>
      <c r="X62" s="21">
        <f t="shared" si="17"/>
        <v>4.5035254527251304E-5</v>
      </c>
      <c r="Y62" s="21">
        <f t="shared" si="17"/>
        <v>2.3853067034988547E-4</v>
      </c>
      <c r="Z62" s="21">
        <f t="shared" si="17"/>
        <v>2.6862557655233234E-4</v>
      </c>
      <c r="AA62" s="21">
        <f t="shared" si="17"/>
        <v>2.363070765477466E-4</v>
      </c>
      <c r="AB62" s="21">
        <f t="shared" si="17"/>
        <v>2.1030596345932286E-4</v>
      </c>
      <c r="AC62" s="21">
        <f t="shared" si="17"/>
        <v>1.5935800660885826E-5</v>
      </c>
      <c r="AD62" s="21">
        <f t="shared" si="17"/>
        <v>1.5595049866974284E-5</v>
      </c>
      <c r="AE62" s="21">
        <f t="shared" si="17"/>
        <v>5.7838153717287977E-6</v>
      </c>
    </row>
    <row r="63" spans="1:31" x14ac:dyDescent="0.2">
      <c r="A63" s="13" t="s">
        <v>134</v>
      </c>
      <c r="B63" s="4" t="s">
        <v>135</v>
      </c>
      <c r="C63" s="94">
        <v>0</v>
      </c>
      <c r="D63" s="94">
        <v>0</v>
      </c>
      <c r="E63" s="94">
        <v>0</v>
      </c>
      <c r="F63" s="94">
        <v>0</v>
      </c>
      <c r="G63" s="94">
        <v>0</v>
      </c>
      <c r="H63" s="94">
        <v>0</v>
      </c>
      <c r="I63" s="94">
        <v>0</v>
      </c>
      <c r="J63" s="94">
        <v>0</v>
      </c>
      <c r="K63" s="94">
        <v>0</v>
      </c>
      <c r="L63" s="94">
        <v>0</v>
      </c>
      <c r="M63" s="94">
        <v>0</v>
      </c>
      <c r="N63" s="94">
        <v>0</v>
      </c>
      <c r="O63" s="94">
        <v>0</v>
      </c>
      <c r="P63" s="94">
        <v>0</v>
      </c>
      <c r="Q63" s="94">
        <v>0</v>
      </c>
      <c r="R63" s="94">
        <v>0</v>
      </c>
      <c r="S63" s="94">
        <v>0</v>
      </c>
      <c r="T63" s="94">
        <v>0</v>
      </c>
      <c r="U63" s="94">
        <v>0</v>
      </c>
      <c r="V63" s="94">
        <v>0</v>
      </c>
      <c r="W63" s="94">
        <v>3.8900152970036103E-5</v>
      </c>
      <c r="X63" s="94">
        <v>4.5035254527251304E-5</v>
      </c>
      <c r="Y63" s="94">
        <v>2.3853067034988547E-4</v>
      </c>
      <c r="Z63" s="94">
        <v>2.6862557655233234E-4</v>
      </c>
      <c r="AA63" s="94">
        <v>2.363070765477466E-4</v>
      </c>
      <c r="AB63" s="94">
        <v>2.1030596345932286E-4</v>
      </c>
      <c r="AC63" s="94">
        <v>1.5935800660885826E-5</v>
      </c>
      <c r="AD63" s="94">
        <v>1.5595049866974284E-5</v>
      </c>
      <c r="AE63" s="94">
        <v>5.7838153717287977E-6</v>
      </c>
    </row>
    <row r="64" spans="1:31" x14ac:dyDescent="0.2">
      <c r="A64" s="13" t="s">
        <v>136</v>
      </c>
      <c r="B64" s="4" t="s">
        <v>137</v>
      </c>
      <c r="C64" s="94">
        <v>0</v>
      </c>
      <c r="D64" s="94">
        <v>0</v>
      </c>
      <c r="E64" s="94">
        <v>0</v>
      </c>
      <c r="F64" s="94">
        <v>0</v>
      </c>
      <c r="G64" s="94">
        <v>0</v>
      </c>
      <c r="H64" s="94">
        <v>0</v>
      </c>
      <c r="I64" s="94">
        <v>0</v>
      </c>
      <c r="J64" s="94">
        <v>0</v>
      </c>
      <c r="K64" s="94">
        <v>0</v>
      </c>
      <c r="L64" s="94">
        <v>0</v>
      </c>
      <c r="M64" s="94">
        <v>0</v>
      </c>
      <c r="N64" s="94">
        <v>0</v>
      </c>
      <c r="O64" s="94">
        <v>0</v>
      </c>
      <c r="P64" s="94">
        <v>0</v>
      </c>
      <c r="Q64" s="94">
        <v>0</v>
      </c>
      <c r="R64" s="94">
        <v>0</v>
      </c>
      <c r="S64" s="94">
        <v>0</v>
      </c>
      <c r="T64" s="94">
        <v>0</v>
      </c>
      <c r="U64" s="94">
        <v>0</v>
      </c>
      <c r="V64" s="94">
        <v>0</v>
      </c>
      <c r="W64" s="94">
        <v>0</v>
      </c>
      <c r="X64" s="94">
        <v>0</v>
      </c>
      <c r="Y64" s="94">
        <v>0</v>
      </c>
      <c r="Z64" s="94">
        <v>0</v>
      </c>
      <c r="AA64" s="94">
        <v>0</v>
      </c>
      <c r="AB64" s="94">
        <v>0</v>
      </c>
      <c r="AC64" s="94">
        <v>0</v>
      </c>
      <c r="AD64" s="94">
        <v>0</v>
      </c>
      <c r="AE64" s="94">
        <v>0</v>
      </c>
    </row>
    <row r="65" spans="1:31" x14ac:dyDescent="0.2">
      <c r="A65" s="13" t="s">
        <v>138</v>
      </c>
      <c r="B65" s="4" t="s">
        <v>139</v>
      </c>
      <c r="C65" s="94">
        <v>0</v>
      </c>
      <c r="D65" s="94">
        <v>0</v>
      </c>
      <c r="E65" s="94">
        <v>0</v>
      </c>
      <c r="F65" s="94">
        <v>0</v>
      </c>
      <c r="G65" s="94">
        <v>0</v>
      </c>
      <c r="H65" s="94">
        <v>0</v>
      </c>
      <c r="I65" s="94">
        <v>0</v>
      </c>
      <c r="J65" s="94">
        <v>0</v>
      </c>
      <c r="K65" s="94">
        <v>0</v>
      </c>
      <c r="L65" s="94">
        <v>0</v>
      </c>
      <c r="M65" s="94">
        <v>0</v>
      </c>
      <c r="N65" s="94">
        <v>0</v>
      </c>
      <c r="O65" s="94">
        <v>0</v>
      </c>
      <c r="P65" s="94">
        <v>0</v>
      </c>
      <c r="Q65" s="94">
        <v>0</v>
      </c>
      <c r="R65" s="94">
        <v>0</v>
      </c>
      <c r="S65" s="94">
        <v>0</v>
      </c>
      <c r="T65" s="94">
        <v>0</v>
      </c>
      <c r="U65" s="94">
        <v>0</v>
      </c>
      <c r="V65" s="94">
        <v>0</v>
      </c>
      <c r="W65" s="94">
        <v>0</v>
      </c>
      <c r="X65" s="94">
        <v>0</v>
      </c>
      <c r="Y65" s="94">
        <v>0</v>
      </c>
      <c r="Z65" s="94">
        <v>0</v>
      </c>
      <c r="AA65" s="94">
        <v>0</v>
      </c>
      <c r="AB65" s="94">
        <v>0</v>
      </c>
      <c r="AC65" s="94">
        <v>0</v>
      </c>
      <c r="AD65" s="94">
        <v>0</v>
      </c>
      <c r="AE65" s="94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94">
        <v>0</v>
      </c>
      <c r="D78" s="94">
        <v>0</v>
      </c>
      <c r="E78" s="94">
        <v>0</v>
      </c>
      <c r="F78" s="94">
        <v>0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  <c r="N78" s="94">
        <v>0</v>
      </c>
      <c r="O78" s="94">
        <v>0</v>
      </c>
      <c r="P78" s="94">
        <v>0</v>
      </c>
      <c r="Q78" s="94">
        <v>0</v>
      </c>
      <c r="R78" s="94">
        <v>0</v>
      </c>
      <c r="S78" s="94">
        <v>0</v>
      </c>
      <c r="T78" s="94">
        <v>0</v>
      </c>
      <c r="U78" s="94">
        <v>0</v>
      </c>
      <c r="V78" s="94">
        <v>0</v>
      </c>
      <c r="W78" s="94">
        <v>0</v>
      </c>
      <c r="X78" s="94">
        <v>0</v>
      </c>
      <c r="Y78" s="94">
        <v>0</v>
      </c>
      <c r="Z78" s="94">
        <v>0</v>
      </c>
      <c r="AA78" s="94">
        <v>0</v>
      </c>
      <c r="AB78" s="94">
        <v>0</v>
      </c>
      <c r="AC78" s="94">
        <v>0</v>
      </c>
      <c r="AD78" s="94">
        <v>0</v>
      </c>
      <c r="AE78" s="94">
        <v>0</v>
      </c>
    </row>
    <row r="79" spans="1:31" x14ac:dyDescent="0.2">
      <c r="A79" s="13" t="s">
        <v>242</v>
      </c>
      <c r="B79" s="4" t="s">
        <v>184</v>
      </c>
      <c r="C79" s="94">
        <v>0</v>
      </c>
      <c r="D79" s="94">
        <v>0</v>
      </c>
      <c r="E79" s="94">
        <v>0</v>
      </c>
      <c r="F79" s="94">
        <v>0</v>
      </c>
      <c r="G79" s="94">
        <v>0</v>
      </c>
      <c r="H79" s="94">
        <v>0</v>
      </c>
      <c r="I79" s="94">
        <v>0</v>
      </c>
      <c r="J79" s="94">
        <v>0</v>
      </c>
      <c r="K79" s="94">
        <v>0</v>
      </c>
      <c r="L79" s="94">
        <v>0</v>
      </c>
      <c r="M79" s="94">
        <v>0</v>
      </c>
      <c r="N79" s="94">
        <v>0</v>
      </c>
      <c r="O79" s="94">
        <v>0</v>
      </c>
      <c r="P79" s="94">
        <v>0</v>
      </c>
      <c r="Q79" s="94">
        <v>0</v>
      </c>
      <c r="R79" s="94">
        <v>0</v>
      </c>
      <c r="S79" s="94">
        <v>0</v>
      </c>
      <c r="T79" s="94">
        <v>0</v>
      </c>
      <c r="U79" s="94">
        <v>0</v>
      </c>
      <c r="V79" s="94">
        <v>0</v>
      </c>
      <c r="W79" s="94">
        <v>0</v>
      </c>
      <c r="X79" s="94">
        <v>0</v>
      </c>
      <c r="Y79" s="94">
        <v>0</v>
      </c>
      <c r="Z79" s="94">
        <v>0</v>
      </c>
      <c r="AA79" s="94">
        <v>0</v>
      </c>
      <c r="AB79" s="94">
        <v>0</v>
      </c>
      <c r="AC79" s="94">
        <v>0</v>
      </c>
      <c r="AD79" s="94">
        <v>0</v>
      </c>
      <c r="AE79" s="94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94">
        <v>0</v>
      </c>
      <c r="D83" s="94">
        <v>0</v>
      </c>
      <c r="E83" s="94">
        <v>0</v>
      </c>
      <c r="F83" s="94">
        <v>0</v>
      </c>
      <c r="G83" s="94">
        <v>0</v>
      </c>
      <c r="H83" s="94">
        <v>0</v>
      </c>
      <c r="I83" s="94">
        <v>0</v>
      </c>
      <c r="J83" s="94">
        <v>0</v>
      </c>
      <c r="K83" s="94">
        <v>0</v>
      </c>
      <c r="L83" s="94">
        <v>0</v>
      </c>
      <c r="M83" s="94">
        <v>0</v>
      </c>
      <c r="N83" s="94">
        <v>0</v>
      </c>
      <c r="O83" s="94">
        <v>0</v>
      </c>
      <c r="P83" s="94">
        <v>0</v>
      </c>
      <c r="Q83" s="94">
        <v>0</v>
      </c>
      <c r="R83" s="94">
        <v>0</v>
      </c>
      <c r="S83" s="94">
        <v>0</v>
      </c>
      <c r="T83" s="94">
        <v>0</v>
      </c>
      <c r="U83" s="94">
        <v>0</v>
      </c>
      <c r="V83" s="94">
        <v>0</v>
      </c>
      <c r="W83" s="94">
        <v>0</v>
      </c>
      <c r="X83" s="94">
        <v>0</v>
      </c>
      <c r="Y83" s="94">
        <v>0</v>
      </c>
      <c r="Z83" s="94">
        <v>0</v>
      </c>
      <c r="AA83" s="94">
        <v>0</v>
      </c>
      <c r="AB83" s="94">
        <v>0</v>
      </c>
      <c r="AC83" s="94">
        <v>0</v>
      </c>
      <c r="AD83" s="94">
        <v>0</v>
      </c>
      <c r="AE83" s="94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94">
        <v>0</v>
      </c>
      <c r="D86" s="94">
        <v>0</v>
      </c>
      <c r="E86" s="94">
        <v>0</v>
      </c>
      <c r="F86" s="94">
        <v>0</v>
      </c>
      <c r="G86" s="94">
        <v>0</v>
      </c>
      <c r="H86" s="94">
        <v>0</v>
      </c>
      <c r="I86" s="94">
        <v>0</v>
      </c>
      <c r="J86" s="94">
        <v>0</v>
      </c>
      <c r="K86" s="94">
        <v>0</v>
      </c>
      <c r="L86" s="94">
        <v>0</v>
      </c>
      <c r="M86" s="94">
        <v>0</v>
      </c>
      <c r="N86" s="94">
        <v>0</v>
      </c>
      <c r="O86" s="94">
        <v>0</v>
      </c>
      <c r="P86" s="94">
        <v>0</v>
      </c>
      <c r="Q86" s="94">
        <v>0</v>
      </c>
      <c r="R86" s="94">
        <v>0</v>
      </c>
      <c r="S86" s="94">
        <v>0</v>
      </c>
      <c r="T86" s="94">
        <v>0</v>
      </c>
      <c r="U86" s="94">
        <v>0</v>
      </c>
      <c r="V86" s="94">
        <v>0</v>
      </c>
      <c r="W86" s="94">
        <v>0</v>
      </c>
      <c r="X86" s="94">
        <v>0</v>
      </c>
      <c r="Y86" s="94">
        <v>0</v>
      </c>
      <c r="Z86" s="94">
        <v>0</v>
      </c>
      <c r="AA86" s="94">
        <v>0</v>
      </c>
      <c r="AB86" s="94">
        <v>0</v>
      </c>
      <c r="AC86" s="94">
        <v>0</v>
      </c>
      <c r="AD86" s="94">
        <v>0</v>
      </c>
      <c r="AE86" s="94">
        <v>0</v>
      </c>
    </row>
    <row r="87" spans="1:31" x14ac:dyDescent="0.2">
      <c r="A87" s="13" t="s">
        <v>178</v>
      </c>
      <c r="B87" s="4" t="s">
        <v>72</v>
      </c>
      <c r="C87" s="94">
        <v>0</v>
      </c>
      <c r="D87" s="94">
        <v>0</v>
      </c>
      <c r="E87" s="94">
        <v>0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s="94">
        <v>0</v>
      </c>
      <c r="R87" s="94">
        <v>0</v>
      </c>
      <c r="S87" s="94">
        <v>0</v>
      </c>
      <c r="T87" s="94">
        <v>0</v>
      </c>
      <c r="U87" s="94">
        <v>0</v>
      </c>
      <c r="V87" s="94">
        <v>0</v>
      </c>
      <c r="W87" s="94">
        <v>0</v>
      </c>
      <c r="X87" s="94">
        <v>0</v>
      </c>
      <c r="Y87" s="94">
        <v>0</v>
      </c>
      <c r="Z87" s="94">
        <v>0</v>
      </c>
      <c r="AA87" s="94">
        <v>0</v>
      </c>
      <c r="AB87" s="94">
        <v>0</v>
      </c>
      <c r="AC87" s="94">
        <v>0</v>
      </c>
      <c r="AD87" s="94">
        <v>0</v>
      </c>
      <c r="AE87" s="94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94">
        <v>0</v>
      </c>
      <c r="D93" s="94">
        <v>0</v>
      </c>
      <c r="E93" s="94">
        <v>0</v>
      </c>
      <c r="F93" s="94">
        <v>0</v>
      </c>
      <c r="G93" s="94">
        <v>0</v>
      </c>
      <c r="H93" s="94">
        <v>0</v>
      </c>
      <c r="I93" s="94">
        <v>0</v>
      </c>
      <c r="J93" s="94">
        <v>0</v>
      </c>
      <c r="K93" s="94">
        <v>0</v>
      </c>
      <c r="L93" s="94">
        <v>0</v>
      </c>
      <c r="M93" s="94">
        <v>0</v>
      </c>
      <c r="N93" s="94">
        <v>0</v>
      </c>
      <c r="O93" s="94">
        <v>0</v>
      </c>
      <c r="P93" s="94">
        <v>0</v>
      </c>
      <c r="Q93" s="94">
        <v>0</v>
      </c>
      <c r="R93" s="94">
        <v>0</v>
      </c>
      <c r="S93" s="94">
        <v>0</v>
      </c>
      <c r="T93" s="94">
        <v>0</v>
      </c>
      <c r="U93" s="94">
        <v>0</v>
      </c>
      <c r="V93" s="94">
        <v>0</v>
      </c>
      <c r="W93" s="94">
        <v>0</v>
      </c>
      <c r="X93" s="94">
        <v>0</v>
      </c>
      <c r="Y93" s="94">
        <v>0</v>
      </c>
      <c r="Z93" s="94">
        <v>0</v>
      </c>
      <c r="AA93" s="94">
        <v>0</v>
      </c>
      <c r="AB93" s="94">
        <v>0</v>
      </c>
      <c r="AC93" s="94">
        <v>0</v>
      </c>
      <c r="AD93" s="94">
        <v>0</v>
      </c>
      <c r="AE93" s="94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94">
        <v>0</v>
      </c>
      <c r="D101" s="94">
        <v>0</v>
      </c>
      <c r="E101" s="94">
        <v>0</v>
      </c>
      <c r="F101" s="94">
        <v>0</v>
      </c>
      <c r="G101" s="94">
        <v>0</v>
      </c>
      <c r="H101" s="94">
        <v>0</v>
      </c>
      <c r="I101" s="94">
        <v>0</v>
      </c>
      <c r="J101" s="94">
        <v>0</v>
      </c>
      <c r="K101" s="94">
        <v>0</v>
      </c>
      <c r="L101" s="94">
        <v>0</v>
      </c>
      <c r="M101" s="94">
        <v>0</v>
      </c>
      <c r="N101" s="94">
        <v>0</v>
      </c>
      <c r="O101" s="94">
        <v>0</v>
      </c>
      <c r="P101" s="94">
        <v>0</v>
      </c>
      <c r="Q101" s="94">
        <v>0</v>
      </c>
      <c r="R101" s="94">
        <v>0</v>
      </c>
      <c r="S101" s="94">
        <v>0</v>
      </c>
      <c r="T101" s="94">
        <v>0</v>
      </c>
      <c r="U101" s="94">
        <v>0</v>
      </c>
      <c r="V101" s="94">
        <v>0</v>
      </c>
      <c r="W101" s="94">
        <v>0</v>
      </c>
      <c r="X101" s="94">
        <v>0</v>
      </c>
      <c r="Y101" s="94">
        <v>0</v>
      </c>
      <c r="Z101" s="94">
        <v>0</v>
      </c>
      <c r="AA101" s="94">
        <v>0</v>
      </c>
      <c r="AB101" s="94">
        <v>0</v>
      </c>
      <c r="AC101" s="94">
        <v>0</v>
      </c>
      <c r="AD101" s="94">
        <v>0</v>
      </c>
      <c r="AE101" s="94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1">+C112+C122+C141+C149+C154+C160+C173+C187</f>
        <v>3.3660909015722476E-5</v>
      </c>
      <c r="D111" s="21">
        <f t="shared" si="31"/>
        <v>3.3660909015722483E-5</v>
      </c>
      <c r="E111" s="21">
        <f t="shared" si="31"/>
        <v>3.3660909015722483E-5</v>
      </c>
      <c r="F111" s="21">
        <f t="shared" si="31"/>
        <v>3.3660909015722469E-5</v>
      </c>
      <c r="G111" s="21">
        <f t="shared" si="31"/>
        <v>3.3660909015722476E-5</v>
      </c>
      <c r="H111" s="21">
        <f t="shared" si="31"/>
        <v>3.3660909015722469E-5</v>
      </c>
      <c r="I111" s="21">
        <f t="shared" si="31"/>
        <v>3.3660909015722469E-5</v>
      </c>
      <c r="J111" s="21">
        <f t="shared" si="31"/>
        <v>3.3660909015722469E-5</v>
      </c>
      <c r="K111" s="21">
        <f t="shared" si="31"/>
        <v>3.3660909015722469E-5</v>
      </c>
      <c r="L111" s="21">
        <f t="shared" si="31"/>
        <v>3.3660909015722476E-5</v>
      </c>
      <c r="M111" s="21">
        <f t="shared" si="31"/>
        <v>3.3660909015722476E-5</v>
      </c>
      <c r="N111" s="21">
        <f t="shared" si="31"/>
        <v>3.3660909015722476E-5</v>
      </c>
      <c r="O111" s="21">
        <f t="shared" si="31"/>
        <v>3.3660909015722476E-5</v>
      </c>
      <c r="P111" s="21">
        <f t="shared" si="31"/>
        <v>3.4035063322103259E-5</v>
      </c>
      <c r="Q111" s="21">
        <f t="shared" si="31"/>
        <v>3.4456507693998302E-5</v>
      </c>
      <c r="R111" s="21">
        <f t="shared" si="31"/>
        <v>3.4874624093312543E-5</v>
      </c>
      <c r="S111" s="21">
        <f t="shared" si="31"/>
        <v>3.5289458576384609E-5</v>
      </c>
      <c r="T111" s="21">
        <f t="shared" si="31"/>
        <v>3.5710199292238482E-5</v>
      </c>
      <c r="U111" s="21">
        <f t="shared" si="31"/>
        <v>3.6137435858577349E-5</v>
      </c>
      <c r="V111" s="21">
        <f t="shared" si="31"/>
        <v>3.6563102423469895E-5</v>
      </c>
      <c r="W111" s="21">
        <f t="shared" si="31"/>
        <v>3.6975624687648876E-5</v>
      </c>
      <c r="X111" s="21">
        <f t="shared" si="31"/>
        <v>3.7434509590516575E-5</v>
      </c>
      <c r="Y111" s="21">
        <f t="shared" si="31"/>
        <v>3.1620895026631353E-5</v>
      </c>
      <c r="Z111" s="21">
        <f t="shared" si="31"/>
        <v>2.5631972532813707E-5</v>
      </c>
      <c r="AA111" s="21">
        <f t="shared" si="31"/>
        <v>2.7577661369830894E-5</v>
      </c>
      <c r="AB111" s="21">
        <f t="shared" si="31"/>
        <v>2.9530611553987308E-5</v>
      </c>
      <c r="AC111" s="21">
        <f t="shared" si="31"/>
        <v>2.4100944073399347E-5</v>
      </c>
      <c r="AD111" s="21">
        <f t="shared" si="31"/>
        <v>1.9816377890035766E-5</v>
      </c>
      <c r="AE111" s="21">
        <f t="shared" si="31"/>
        <v>1.5638521456829619E-5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3">+D124+D125+D126+D137</f>
        <v>0</v>
      </c>
      <c r="E122" s="21">
        <f t="shared" si="33"/>
        <v>0</v>
      </c>
      <c r="F122" s="21">
        <f t="shared" si="33"/>
        <v>0</v>
      </c>
      <c r="G122" s="21">
        <f t="shared" si="33"/>
        <v>0</v>
      </c>
      <c r="H122" s="21">
        <f t="shared" si="33"/>
        <v>0</v>
      </c>
      <c r="I122" s="21">
        <f t="shared" si="33"/>
        <v>0</v>
      </c>
      <c r="J122" s="21">
        <f t="shared" si="33"/>
        <v>0</v>
      </c>
      <c r="K122" s="21">
        <f t="shared" si="33"/>
        <v>0</v>
      </c>
      <c r="L122" s="21">
        <f t="shared" si="33"/>
        <v>0</v>
      </c>
      <c r="M122" s="21">
        <f t="shared" si="33"/>
        <v>0</v>
      </c>
      <c r="N122" s="21">
        <f t="shared" si="33"/>
        <v>0</v>
      </c>
      <c r="O122" s="21">
        <f t="shared" si="33"/>
        <v>0</v>
      </c>
      <c r="P122" s="21">
        <f t="shared" si="33"/>
        <v>0</v>
      </c>
      <c r="Q122" s="21">
        <f t="shared" si="33"/>
        <v>0</v>
      </c>
      <c r="R122" s="21">
        <f t="shared" si="33"/>
        <v>0</v>
      </c>
      <c r="S122" s="21">
        <f t="shared" si="33"/>
        <v>0</v>
      </c>
      <c r="T122" s="21">
        <f t="shared" si="33"/>
        <v>0</v>
      </c>
      <c r="U122" s="21">
        <f t="shared" si="33"/>
        <v>0</v>
      </c>
      <c r="V122" s="21">
        <f t="shared" si="33"/>
        <v>0</v>
      </c>
      <c r="W122" s="21">
        <f t="shared" si="33"/>
        <v>0</v>
      </c>
      <c r="X122" s="21">
        <f t="shared" si="33"/>
        <v>0</v>
      </c>
      <c r="Y122" s="21">
        <f t="shared" si="33"/>
        <v>0</v>
      </c>
      <c r="Z122" s="21">
        <f t="shared" si="33"/>
        <v>0</v>
      </c>
      <c r="AA122" s="21">
        <f t="shared" si="33"/>
        <v>0</v>
      </c>
      <c r="AB122" s="21">
        <f t="shared" si="33"/>
        <v>0</v>
      </c>
      <c r="AC122" s="21">
        <f t="shared" si="33"/>
        <v>0</v>
      </c>
      <c r="AD122" s="21">
        <f t="shared" si="33"/>
        <v>0</v>
      </c>
      <c r="AE122" s="21">
        <f t="shared" si="33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4">+D138+D139</f>
        <v>0</v>
      </c>
      <c r="E137" s="21">
        <f t="shared" si="34"/>
        <v>0</v>
      </c>
      <c r="F137" s="21">
        <f t="shared" si="34"/>
        <v>0</v>
      </c>
      <c r="G137" s="21">
        <f t="shared" si="34"/>
        <v>0</v>
      </c>
      <c r="H137" s="21">
        <f t="shared" si="34"/>
        <v>0</v>
      </c>
      <c r="I137" s="21">
        <f t="shared" si="34"/>
        <v>0</v>
      </c>
      <c r="J137" s="21">
        <f t="shared" si="34"/>
        <v>0</v>
      </c>
      <c r="K137" s="21">
        <f t="shared" si="34"/>
        <v>0</v>
      </c>
      <c r="L137" s="21">
        <f t="shared" si="34"/>
        <v>0</v>
      </c>
      <c r="M137" s="21">
        <f t="shared" si="34"/>
        <v>0</v>
      </c>
      <c r="N137" s="21">
        <f t="shared" si="34"/>
        <v>0</v>
      </c>
      <c r="O137" s="21">
        <f t="shared" si="34"/>
        <v>0</v>
      </c>
      <c r="P137" s="21">
        <f t="shared" si="34"/>
        <v>0</v>
      </c>
      <c r="Q137" s="21">
        <f t="shared" si="34"/>
        <v>0</v>
      </c>
      <c r="R137" s="21">
        <f t="shared" si="34"/>
        <v>0</v>
      </c>
      <c r="S137" s="21">
        <f t="shared" si="34"/>
        <v>0</v>
      </c>
      <c r="T137" s="21">
        <f t="shared" si="34"/>
        <v>0</v>
      </c>
      <c r="U137" s="21">
        <f t="shared" si="34"/>
        <v>0</v>
      </c>
      <c r="V137" s="21">
        <f t="shared" si="34"/>
        <v>0</v>
      </c>
      <c r="W137" s="21">
        <f t="shared" si="34"/>
        <v>0</v>
      </c>
      <c r="X137" s="21">
        <f t="shared" si="34"/>
        <v>0</v>
      </c>
      <c r="Y137" s="21">
        <f t="shared" si="34"/>
        <v>0</v>
      </c>
      <c r="Z137" s="21">
        <f t="shared" si="34"/>
        <v>0</v>
      </c>
      <c r="AA137" s="21">
        <f t="shared" si="34"/>
        <v>0</v>
      </c>
      <c r="AB137" s="21">
        <f t="shared" si="34"/>
        <v>0</v>
      </c>
      <c r="AC137" s="21">
        <f t="shared" si="34"/>
        <v>0</v>
      </c>
      <c r="AD137" s="21">
        <f t="shared" si="34"/>
        <v>0</v>
      </c>
      <c r="AE137" s="21">
        <f t="shared" si="34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5">+C142+C143+C144+C145+C146+C147</f>
        <v>0</v>
      </c>
      <c r="D141" s="21">
        <f t="shared" si="35"/>
        <v>0</v>
      </c>
      <c r="E141" s="21">
        <f t="shared" si="35"/>
        <v>0</v>
      </c>
      <c r="F141" s="21">
        <f t="shared" si="35"/>
        <v>0</v>
      </c>
      <c r="G141" s="21">
        <f t="shared" si="35"/>
        <v>0</v>
      </c>
      <c r="H141" s="21">
        <f t="shared" si="35"/>
        <v>0</v>
      </c>
      <c r="I141" s="21">
        <f t="shared" si="35"/>
        <v>0</v>
      </c>
      <c r="J141" s="21">
        <f t="shared" si="35"/>
        <v>0</v>
      </c>
      <c r="K141" s="21">
        <f t="shared" si="35"/>
        <v>0</v>
      </c>
      <c r="L141" s="21">
        <f t="shared" si="35"/>
        <v>0</v>
      </c>
      <c r="M141" s="21">
        <f t="shared" si="35"/>
        <v>0</v>
      </c>
      <c r="N141" s="21">
        <f t="shared" si="35"/>
        <v>0</v>
      </c>
      <c r="O141" s="21">
        <f t="shared" si="35"/>
        <v>0</v>
      </c>
      <c r="P141" s="21">
        <f t="shared" si="35"/>
        <v>0</v>
      </c>
      <c r="Q141" s="21">
        <f t="shared" si="35"/>
        <v>0</v>
      </c>
      <c r="R141" s="21">
        <f t="shared" si="35"/>
        <v>0</v>
      </c>
      <c r="S141" s="21">
        <f t="shared" si="35"/>
        <v>0</v>
      </c>
      <c r="T141" s="21">
        <f t="shared" si="35"/>
        <v>0</v>
      </c>
      <c r="U141" s="21">
        <f t="shared" si="35"/>
        <v>0</v>
      </c>
      <c r="V141" s="21">
        <f t="shared" si="35"/>
        <v>0</v>
      </c>
      <c r="W141" s="21">
        <f t="shared" si="35"/>
        <v>0</v>
      </c>
      <c r="X141" s="21">
        <f t="shared" si="35"/>
        <v>0</v>
      </c>
      <c r="Y141" s="21">
        <f t="shared" si="35"/>
        <v>0</v>
      </c>
      <c r="Z141" s="21">
        <f t="shared" si="35"/>
        <v>0</v>
      </c>
      <c r="AA141" s="21">
        <f t="shared" si="35"/>
        <v>0</v>
      </c>
      <c r="AB141" s="21">
        <f t="shared" si="35"/>
        <v>0</v>
      </c>
      <c r="AC141" s="21">
        <f t="shared" si="35"/>
        <v>0</v>
      </c>
      <c r="AD141" s="21">
        <f t="shared" si="35"/>
        <v>0</v>
      </c>
      <c r="AE141" s="21">
        <f t="shared" si="35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6">+C150+C151</f>
        <v>0</v>
      </c>
      <c r="D149" s="21">
        <f t="shared" si="36"/>
        <v>0</v>
      </c>
      <c r="E149" s="21">
        <f t="shared" si="36"/>
        <v>0</v>
      </c>
      <c r="F149" s="21">
        <f t="shared" si="36"/>
        <v>0</v>
      </c>
      <c r="G149" s="21">
        <f t="shared" si="36"/>
        <v>0</v>
      </c>
      <c r="H149" s="21">
        <f t="shared" si="36"/>
        <v>0</v>
      </c>
      <c r="I149" s="21">
        <f t="shared" si="36"/>
        <v>0</v>
      </c>
      <c r="J149" s="21">
        <f t="shared" si="36"/>
        <v>0</v>
      </c>
      <c r="K149" s="21">
        <f t="shared" si="36"/>
        <v>0</v>
      </c>
      <c r="L149" s="21">
        <f t="shared" si="36"/>
        <v>0</v>
      </c>
      <c r="M149" s="21">
        <f t="shared" si="36"/>
        <v>0</v>
      </c>
      <c r="N149" s="21">
        <f t="shared" si="36"/>
        <v>0</v>
      </c>
      <c r="O149" s="21">
        <f t="shared" si="36"/>
        <v>0</v>
      </c>
      <c r="P149" s="21">
        <f t="shared" si="36"/>
        <v>0</v>
      </c>
      <c r="Q149" s="21">
        <f t="shared" si="36"/>
        <v>0</v>
      </c>
      <c r="R149" s="21">
        <f t="shared" si="36"/>
        <v>0</v>
      </c>
      <c r="S149" s="21">
        <f t="shared" si="36"/>
        <v>0</v>
      </c>
      <c r="T149" s="21">
        <f t="shared" si="36"/>
        <v>0</v>
      </c>
      <c r="U149" s="21">
        <f t="shared" si="36"/>
        <v>0</v>
      </c>
      <c r="V149" s="21">
        <f t="shared" si="36"/>
        <v>0</v>
      </c>
      <c r="W149" s="21">
        <f t="shared" si="36"/>
        <v>0</v>
      </c>
      <c r="X149" s="21">
        <f t="shared" si="36"/>
        <v>0</v>
      </c>
      <c r="Y149" s="21">
        <f t="shared" si="36"/>
        <v>0</v>
      </c>
      <c r="Z149" s="21">
        <f t="shared" si="36"/>
        <v>0</v>
      </c>
      <c r="AA149" s="21">
        <f t="shared" si="36"/>
        <v>0</v>
      </c>
      <c r="AB149" s="21">
        <f t="shared" si="36"/>
        <v>0</v>
      </c>
      <c r="AC149" s="21">
        <f t="shared" si="36"/>
        <v>0</v>
      </c>
      <c r="AD149" s="21">
        <f t="shared" si="36"/>
        <v>0</v>
      </c>
      <c r="AE149" s="21">
        <f t="shared" si="36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3.3660909015722476E-5</v>
      </c>
      <c r="D173" s="21">
        <f t="shared" ref="D173:AE173" si="37">+D182</f>
        <v>3.3660909015722483E-5</v>
      </c>
      <c r="E173" s="21">
        <f t="shared" si="37"/>
        <v>3.3660909015722483E-5</v>
      </c>
      <c r="F173" s="21">
        <f t="shared" si="37"/>
        <v>3.3660909015722469E-5</v>
      </c>
      <c r="G173" s="21">
        <f t="shared" si="37"/>
        <v>3.3660909015722476E-5</v>
      </c>
      <c r="H173" s="21">
        <f t="shared" si="37"/>
        <v>3.3660909015722469E-5</v>
      </c>
      <c r="I173" s="21">
        <f t="shared" si="37"/>
        <v>3.3660909015722469E-5</v>
      </c>
      <c r="J173" s="21">
        <f t="shared" si="37"/>
        <v>3.3660909015722469E-5</v>
      </c>
      <c r="K173" s="21">
        <f t="shared" si="37"/>
        <v>3.3660909015722469E-5</v>
      </c>
      <c r="L173" s="21">
        <f t="shared" si="37"/>
        <v>3.3660909015722476E-5</v>
      </c>
      <c r="M173" s="21">
        <f t="shared" si="37"/>
        <v>3.3660909015722476E-5</v>
      </c>
      <c r="N173" s="21">
        <f t="shared" si="37"/>
        <v>3.3660909015722476E-5</v>
      </c>
      <c r="O173" s="21">
        <f t="shared" si="37"/>
        <v>3.3660909015722476E-5</v>
      </c>
      <c r="P173" s="21">
        <f t="shared" si="37"/>
        <v>3.4035063322103259E-5</v>
      </c>
      <c r="Q173" s="21">
        <f t="shared" si="37"/>
        <v>3.4456507693998302E-5</v>
      </c>
      <c r="R173" s="21">
        <f t="shared" si="37"/>
        <v>3.4874624093312543E-5</v>
      </c>
      <c r="S173" s="21">
        <f t="shared" si="37"/>
        <v>3.5289458576384609E-5</v>
      </c>
      <c r="T173" s="21">
        <f t="shared" si="37"/>
        <v>3.5710199292238482E-5</v>
      </c>
      <c r="U173" s="21">
        <f t="shared" si="37"/>
        <v>3.6137435858577349E-5</v>
      </c>
      <c r="V173" s="21">
        <f t="shared" si="37"/>
        <v>3.6563102423469895E-5</v>
      </c>
      <c r="W173" s="21">
        <f t="shared" si="37"/>
        <v>3.6975624687648876E-5</v>
      </c>
      <c r="X173" s="21">
        <f t="shared" si="37"/>
        <v>3.7434509590516575E-5</v>
      </c>
      <c r="Y173" s="21">
        <f t="shared" si="37"/>
        <v>3.1620895026631353E-5</v>
      </c>
      <c r="Z173" s="21">
        <f t="shared" si="37"/>
        <v>2.5631972532813707E-5</v>
      </c>
      <c r="AA173" s="21">
        <f t="shared" si="37"/>
        <v>2.7577661369830894E-5</v>
      </c>
      <c r="AB173" s="21">
        <f t="shared" si="37"/>
        <v>2.9530611553987308E-5</v>
      </c>
      <c r="AC173" s="21">
        <f t="shared" si="37"/>
        <v>2.4100944073399347E-5</v>
      </c>
      <c r="AD173" s="21">
        <f t="shared" si="37"/>
        <v>1.9816377890035766E-5</v>
      </c>
      <c r="AE173" s="21">
        <f t="shared" si="37"/>
        <v>1.5638521456829619E-5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3.3660909015722476E-5</v>
      </c>
      <c r="D182" s="21">
        <f t="shared" ref="D182:AE182" si="38">+D183+D184+D185</f>
        <v>3.3660909015722483E-5</v>
      </c>
      <c r="E182" s="21">
        <f t="shared" si="38"/>
        <v>3.3660909015722483E-5</v>
      </c>
      <c r="F182" s="21">
        <f t="shared" si="38"/>
        <v>3.3660909015722469E-5</v>
      </c>
      <c r="G182" s="21">
        <f t="shared" si="38"/>
        <v>3.3660909015722476E-5</v>
      </c>
      <c r="H182" s="21">
        <f t="shared" si="38"/>
        <v>3.3660909015722469E-5</v>
      </c>
      <c r="I182" s="21">
        <f t="shared" si="38"/>
        <v>3.3660909015722469E-5</v>
      </c>
      <c r="J182" s="21">
        <f t="shared" si="38"/>
        <v>3.3660909015722469E-5</v>
      </c>
      <c r="K182" s="21">
        <f t="shared" si="38"/>
        <v>3.3660909015722469E-5</v>
      </c>
      <c r="L182" s="21">
        <f t="shared" si="38"/>
        <v>3.3660909015722476E-5</v>
      </c>
      <c r="M182" s="21">
        <f t="shared" si="38"/>
        <v>3.3660909015722476E-5</v>
      </c>
      <c r="N182" s="21">
        <f t="shared" si="38"/>
        <v>3.3660909015722476E-5</v>
      </c>
      <c r="O182" s="21">
        <f t="shared" si="38"/>
        <v>3.3660909015722476E-5</v>
      </c>
      <c r="P182" s="21">
        <f t="shared" si="38"/>
        <v>3.4035063322103259E-5</v>
      </c>
      <c r="Q182" s="21">
        <f t="shared" si="38"/>
        <v>3.4456507693998302E-5</v>
      </c>
      <c r="R182" s="21">
        <f t="shared" si="38"/>
        <v>3.4874624093312543E-5</v>
      </c>
      <c r="S182" s="21">
        <f t="shared" si="38"/>
        <v>3.5289458576384609E-5</v>
      </c>
      <c r="T182" s="21">
        <f t="shared" si="38"/>
        <v>3.5710199292238482E-5</v>
      </c>
      <c r="U182" s="21">
        <f t="shared" si="38"/>
        <v>3.6137435858577349E-5</v>
      </c>
      <c r="V182" s="21">
        <f t="shared" si="38"/>
        <v>3.6563102423469895E-5</v>
      </c>
      <c r="W182" s="21">
        <f t="shared" si="38"/>
        <v>3.6975624687648876E-5</v>
      </c>
      <c r="X182" s="21">
        <f t="shared" si="38"/>
        <v>3.7434509590516575E-5</v>
      </c>
      <c r="Y182" s="21">
        <f t="shared" si="38"/>
        <v>3.1620895026631353E-5</v>
      </c>
      <c r="Z182" s="21">
        <f t="shared" si="38"/>
        <v>2.5631972532813707E-5</v>
      </c>
      <c r="AA182" s="21">
        <f t="shared" si="38"/>
        <v>2.7577661369830894E-5</v>
      </c>
      <c r="AB182" s="21">
        <f t="shared" si="38"/>
        <v>2.9530611553987308E-5</v>
      </c>
      <c r="AC182" s="21">
        <f t="shared" si="38"/>
        <v>2.4100944073399347E-5</v>
      </c>
      <c r="AD182" s="21">
        <f t="shared" si="38"/>
        <v>1.9816377890035766E-5</v>
      </c>
      <c r="AE182" s="21">
        <f t="shared" si="38"/>
        <v>1.5638521456829619E-5</v>
      </c>
    </row>
    <row r="183" spans="1:31" x14ac:dyDescent="0.2">
      <c r="A183" s="13" t="s">
        <v>377</v>
      </c>
      <c r="B183" s="4" t="s">
        <v>378</v>
      </c>
      <c r="C183" s="27">
        <v>3.3660909015722476E-5</v>
      </c>
      <c r="D183" s="27">
        <v>3.3660909015722483E-5</v>
      </c>
      <c r="E183" s="27">
        <v>3.3660909015722483E-5</v>
      </c>
      <c r="F183" s="27">
        <v>3.3660909015722469E-5</v>
      </c>
      <c r="G183" s="27">
        <v>3.3660909015722476E-5</v>
      </c>
      <c r="H183" s="27">
        <v>3.3660909015722469E-5</v>
      </c>
      <c r="I183" s="27">
        <v>3.3660909015722469E-5</v>
      </c>
      <c r="J183" s="27">
        <v>3.3660909015722469E-5</v>
      </c>
      <c r="K183" s="27">
        <v>3.3660909015722469E-5</v>
      </c>
      <c r="L183" s="27">
        <v>3.3660909015722476E-5</v>
      </c>
      <c r="M183" s="27">
        <v>3.3660909015722476E-5</v>
      </c>
      <c r="N183" s="27">
        <v>3.3660909015722476E-5</v>
      </c>
      <c r="O183" s="27">
        <v>3.3660909015722476E-5</v>
      </c>
      <c r="P183" s="27">
        <v>3.4035063322103259E-5</v>
      </c>
      <c r="Q183" s="27">
        <v>3.4456507693998302E-5</v>
      </c>
      <c r="R183" s="27">
        <v>3.4874624093312543E-5</v>
      </c>
      <c r="S183" s="27">
        <v>3.5289458576384609E-5</v>
      </c>
      <c r="T183" s="27">
        <v>3.5710199292238482E-5</v>
      </c>
      <c r="U183" s="27">
        <v>3.6137435858577349E-5</v>
      </c>
      <c r="V183" s="27">
        <v>3.6563102423469895E-5</v>
      </c>
      <c r="W183" s="27">
        <v>3.6975624687648876E-5</v>
      </c>
      <c r="X183" s="27">
        <v>3.7434509590516575E-5</v>
      </c>
      <c r="Y183" s="27">
        <v>3.1620895026631353E-5</v>
      </c>
      <c r="Z183" s="27">
        <v>2.5631972532813707E-5</v>
      </c>
      <c r="AA183" s="27">
        <v>2.7577661369830894E-5</v>
      </c>
      <c r="AB183" s="27">
        <v>2.9530611553987308E-5</v>
      </c>
      <c r="AC183" s="27">
        <v>2.4100944073399347E-5</v>
      </c>
      <c r="AD183" s="27">
        <v>1.9816377890035766E-5</v>
      </c>
      <c r="AE183" s="27">
        <v>1.5638521456829619E-5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9">+C192+C216+C252+C257+C286+C287+C291+C294+C295+C296</f>
        <v>2.8931417778796226E-2</v>
      </c>
      <c r="D191" s="28">
        <f t="shared" si="39"/>
        <v>2.8640337350933524E-2</v>
      </c>
      <c r="E191" s="28">
        <f t="shared" si="39"/>
        <v>2.884704256969154E-2</v>
      </c>
      <c r="F191" s="28">
        <f t="shared" si="39"/>
        <v>2.9848085902590232E-2</v>
      </c>
      <c r="G191" s="28">
        <f t="shared" si="39"/>
        <v>2.9948557669337784E-2</v>
      </c>
      <c r="H191" s="28">
        <f t="shared" si="39"/>
        <v>3.0047853891383498E-2</v>
      </c>
      <c r="I191" s="28">
        <f t="shared" si="39"/>
        <v>2.8875136471810368E-2</v>
      </c>
      <c r="J191" s="28">
        <f t="shared" si="39"/>
        <v>2.8576212053630624E-2</v>
      </c>
      <c r="K191" s="28">
        <f t="shared" si="39"/>
        <v>2.8115889540058534E-2</v>
      </c>
      <c r="L191" s="28">
        <f t="shared" si="39"/>
        <v>2.833527793896079E-2</v>
      </c>
      <c r="M191" s="28">
        <f t="shared" si="39"/>
        <v>2.7254891645543896E-2</v>
      </c>
      <c r="N191" s="28">
        <f t="shared" si="39"/>
        <v>2.7349685010728306E-2</v>
      </c>
      <c r="O191" s="28">
        <f t="shared" si="39"/>
        <v>2.7557007772882468E-2</v>
      </c>
      <c r="P191" s="28">
        <f t="shared" si="39"/>
        <v>2.6415224032749336E-2</v>
      </c>
      <c r="Q191" s="28">
        <f t="shared" si="39"/>
        <v>2.7531751769967357E-2</v>
      </c>
      <c r="R191" s="28">
        <f t="shared" si="39"/>
        <v>2.6348248175307506E-2</v>
      </c>
      <c r="S191" s="28">
        <f t="shared" si="39"/>
        <v>2.6527666068463306E-2</v>
      </c>
      <c r="T191" s="28">
        <f t="shared" si="39"/>
        <v>2.7143370643718044E-2</v>
      </c>
      <c r="U191" s="28">
        <f t="shared" si="39"/>
        <v>2.772675828095824E-2</v>
      </c>
      <c r="V191" s="28">
        <f t="shared" si="39"/>
        <v>2.7958795843075916E-2</v>
      </c>
      <c r="W191" s="28">
        <f t="shared" si="39"/>
        <v>2.7766394614829017E-2</v>
      </c>
      <c r="X191" s="28">
        <f t="shared" si="39"/>
        <v>2.6025259677812669E-2</v>
      </c>
      <c r="Y191" s="28">
        <f t="shared" si="39"/>
        <v>2.4581811753394106E-2</v>
      </c>
      <c r="Z191" s="28">
        <f t="shared" si="39"/>
        <v>2.4607709521201906E-2</v>
      </c>
      <c r="AA191" s="28">
        <f t="shared" si="39"/>
        <v>2.4795163476530525E-2</v>
      </c>
      <c r="AB191" s="28">
        <f t="shared" si="39"/>
        <v>2.4781416230984732E-2</v>
      </c>
      <c r="AC191" s="28">
        <f t="shared" si="39"/>
        <v>2.5206916628216926E-2</v>
      </c>
      <c r="AD191" s="28">
        <f t="shared" si="39"/>
        <v>2.5620622012155415E-2</v>
      </c>
      <c r="AE191" s="28">
        <f t="shared" si="39"/>
        <v>2.6062123777281638E-2</v>
      </c>
    </row>
    <row r="192" spans="1:31" x14ac:dyDescent="0.2">
      <c r="A192" s="80" t="s">
        <v>392</v>
      </c>
      <c r="B192" s="4" t="s">
        <v>393</v>
      </c>
      <c r="C192" s="21">
        <f t="shared" ref="C192:AE192" si="40">+C193++C201+C202+C206</f>
        <v>0</v>
      </c>
      <c r="D192" s="21">
        <f t="shared" si="40"/>
        <v>0</v>
      </c>
      <c r="E192" s="21">
        <f t="shared" si="40"/>
        <v>0</v>
      </c>
      <c r="F192" s="21">
        <f t="shared" si="40"/>
        <v>0</v>
      </c>
      <c r="G192" s="21">
        <f t="shared" si="40"/>
        <v>0</v>
      </c>
      <c r="H192" s="21">
        <f t="shared" si="40"/>
        <v>0</v>
      </c>
      <c r="I192" s="21">
        <f t="shared" si="40"/>
        <v>0</v>
      </c>
      <c r="J192" s="21">
        <f t="shared" si="40"/>
        <v>0</v>
      </c>
      <c r="K192" s="21">
        <f t="shared" si="40"/>
        <v>0</v>
      </c>
      <c r="L192" s="21">
        <f t="shared" si="40"/>
        <v>0</v>
      </c>
      <c r="M192" s="21">
        <f t="shared" si="40"/>
        <v>0</v>
      </c>
      <c r="N192" s="21">
        <f t="shared" si="40"/>
        <v>0</v>
      </c>
      <c r="O192" s="21">
        <f t="shared" si="40"/>
        <v>0</v>
      </c>
      <c r="P192" s="21">
        <f t="shared" si="40"/>
        <v>0</v>
      </c>
      <c r="Q192" s="21">
        <f t="shared" si="40"/>
        <v>0</v>
      </c>
      <c r="R192" s="21">
        <f t="shared" si="40"/>
        <v>0</v>
      </c>
      <c r="S192" s="21">
        <f t="shared" si="40"/>
        <v>0</v>
      </c>
      <c r="T192" s="21">
        <f t="shared" si="40"/>
        <v>0</v>
      </c>
      <c r="U192" s="21">
        <f t="shared" si="40"/>
        <v>0</v>
      </c>
      <c r="V192" s="21">
        <f t="shared" si="40"/>
        <v>0</v>
      </c>
      <c r="W192" s="21">
        <f t="shared" si="40"/>
        <v>0</v>
      </c>
      <c r="X192" s="21">
        <f t="shared" si="40"/>
        <v>0</v>
      </c>
      <c r="Y192" s="21">
        <f t="shared" si="40"/>
        <v>0</v>
      </c>
      <c r="Z192" s="21">
        <f t="shared" si="40"/>
        <v>0</v>
      </c>
      <c r="AA192" s="21">
        <f t="shared" si="40"/>
        <v>0</v>
      </c>
      <c r="AB192" s="21">
        <f t="shared" si="40"/>
        <v>0</v>
      </c>
      <c r="AC192" s="21">
        <f t="shared" si="40"/>
        <v>0</v>
      </c>
      <c r="AD192" s="21">
        <f t="shared" si="40"/>
        <v>0</v>
      </c>
      <c r="AE192" s="21">
        <f t="shared" si="40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1">+C194+C195</f>
        <v>0</v>
      </c>
      <c r="D193" s="21">
        <f t="shared" si="41"/>
        <v>0</v>
      </c>
      <c r="E193" s="21">
        <f t="shared" si="41"/>
        <v>0</v>
      </c>
      <c r="F193" s="21">
        <f t="shared" si="41"/>
        <v>0</v>
      </c>
      <c r="G193" s="21">
        <f t="shared" si="41"/>
        <v>0</v>
      </c>
      <c r="H193" s="21">
        <f t="shared" si="41"/>
        <v>0</v>
      </c>
      <c r="I193" s="21">
        <f t="shared" si="41"/>
        <v>0</v>
      </c>
      <c r="J193" s="21">
        <f t="shared" si="41"/>
        <v>0</v>
      </c>
      <c r="K193" s="21">
        <f t="shared" si="41"/>
        <v>0</v>
      </c>
      <c r="L193" s="21">
        <f t="shared" si="41"/>
        <v>0</v>
      </c>
      <c r="M193" s="21">
        <f t="shared" si="41"/>
        <v>0</v>
      </c>
      <c r="N193" s="21">
        <f t="shared" si="41"/>
        <v>0</v>
      </c>
      <c r="O193" s="21">
        <f t="shared" si="41"/>
        <v>0</v>
      </c>
      <c r="P193" s="21">
        <f t="shared" si="41"/>
        <v>0</v>
      </c>
      <c r="Q193" s="21">
        <f t="shared" si="41"/>
        <v>0</v>
      </c>
      <c r="R193" s="21">
        <f t="shared" si="41"/>
        <v>0</v>
      </c>
      <c r="S193" s="21">
        <f t="shared" si="41"/>
        <v>0</v>
      </c>
      <c r="T193" s="21">
        <f t="shared" si="41"/>
        <v>0</v>
      </c>
      <c r="U193" s="21">
        <f t="shared" si="41"/>
        <v>0</v>
      </c>
      <c r="V193" s="21">
        <f t="shared" si="41"/>
        <v>0</v>
      </c>
      <c r="W193" s="21">
        <f t="shared" si="41"/>
        <v>0</v>
      </c>
      <c r="X193" s="21">
        <f t="shared" si="41"/>
        <v>0</v>
      </c>
      <c r="Y193" s="21">
        <f t="shared" si="41"/>
        <v>0</v>
      </c>
      <c r="Z193" s="21">
        <f t="shared" si="41"/>
        <v>0</v>
      </c>
      <c r="AA193" s="21">
        <f t="shared" si="41"/>
        <v>0</v>
      </c>
      <c r="AB193" s="21">
        <f t="shared" si="41"/>
        <v>0</v>
      </c>
      <c r="AC193" s="21">
        <f t="shared" si="41"/>
        <v>0</v>
      </c>
      <c r="AD193" s="21">
        <f t="shared" si="41"/>
        <v>0</v>
      </c>
      <c r="AE193" s="21">
        <f t="shared" si="41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2">+C196+C197+C198+C199+C200</f>
        <v>0</v>
      </c>
      <c r="D195" s="21">
        <f t="shared" si="42"/>
        <v>0</v>
      </c>
      <c r="E195" s="21">
        <f t="shared" si="42"/>
        <v>0</v>
      </c>
      <c r="F195" s="21">
        <f t="shared" si="42"/>
        <v>0</v>
      </c>
      <c r="G195" s="21">
        <f t="shared" si="42"/>
        <v>0</v>
      </c>
      <c r="H195" s="21">
        <f t="shared" si="42"/>
        <v>0</v>
      </c>
      <c r="I195" s="21">
        <f t="shared" si="42"/>
        <v>0</v>
      </c>
      <c r="J195" s="21">
        <f t="shared" si="42"/>
        <v>0</v>
      </c>
      <c r="K195" s="21">
        <f t="shared" si="42"/>
        <v>0</v>
      </c>
      <c r="L195" s="21">
        <f t="shared" si="42"/>
        <v>0</v>
      </c>
      <c r="M195" s="21">
        <f t="shared" si="42"/>
        <v>0</v>
      </c>
      <c r="N195" s="21">
        <f t="shared" si="42"/>
        <v>0</v>
      </c>
      <c r="O195" s="21">
        <f t="shared" si="42"/>
        <v>0</v>
      </c>
      <c r="P195" s="21">
        <f t="shared" si="42"/>
        <v>0</v>
      </c>
      <c r="Q195" s="21">
        <f t="shared" si="42"/>
        <v>0</v>
      </c>
      <c r="R195" s="21">
        <f t="shared" si="42"/>
        <v>0</v>
      </c>
      <c r="S195" s="21">
        <f t="shared" si="42"/>
        <v>0</v>
      </c>
      <c r="T195" s="21">
        <f t="shared" si="42"/>
        <v>0</v>
      </c>
      <c r="U195" s="21">
        <f t="shared" si="42"/>
        <v>0</v>
      </c>
      <c r="V195" s="21">
        <f t="shared" si="42"/>
        <v>0</v>
      </c>
      <c r="W195" s="21">
        <f t="shared" si="42"/>
        <v>0</v>
      </c>
      <c r="X195" s="21">
        <f t="shared" si="42"/>
        <v>0</v>
      </c>
      <c r="Y195" s="21">
        <f t="shared" si="42"/>
        <v>0</v>
      </c>
      <c r="Z195" s="21">
        <f t="shared" si="42"/>
        <v>0</v>
      </c>
      <c r="AA195" s="21">
        <f t="shared" si="42"/>
        <v>0</v>
      </c>
      <c r="AB195" s="21">
        <f t="shared" si="42"/>
        <v>0</v>
      </c>
      <c r="AC195" s="21">
        <f t="shared" si="42"/>
        <v>0</v>
      </c>
      <c r="AD195" s="21">
        <f t="shared" si="42"/>
        <v>0</v>
      </c>
      <c r="AE195" s="21">
        <f t="shared" si="42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3">+C203+C204+C205</f>
        <v>0</v>
      </c>
      <c r="D202" s="21">
        <f t="shared" si="43"/>
        <v>0</v>
      </c>
      <c r="E202" s="21">
        <f t="shared" si="43"/>
        <v>0</v>
      </c>
      <c r="F202" s="21">
        <f t="shared" si="43"/>
        <v>0</v>
      </c>
      <c r="G202" s="21">
        <f t="shared" si="43"/>
        <v>0</v>
      </c>
      <c r="H202" s="21">
        <f t="shared" si="43"/>
        <v>0</v>
      </c>
      <c r="I202" s="21">
        <f t="shared" si="43"/>
        <v>0</v>
      </c>
      <c r="J202" s="21">
        <f t="shared" si="43"/>
        <v>0</v>
      </c>
      <c r="K202" s="21">
        <f t="shared" si="43"/>
        <v>0</v>
      </c>
      <c r="L202" s="21">
        <f t="shared" si="43"/>
        <v>0</v>
      </c>
      <c r="M202" s="21">
        <f t="shared" si="43"/>
        <v>0</v>
      </c>
      <c r="N202" s="21">
        <f t="shared" si="43"/>
        <v>0</v>
      </c>
      <c r="O202" s="21">
        <f t="shared" si="43"/>
        <v>0</v>
      </c>
      <c r="P202" s="21">
        <f t="shared" si="43"/>
        <v>0</v>
      </c>
      <c r="Q202" s="21">
        <f t="shared" si="43"/>
        <v>0</v>
      </c>
      <c r="R202" s="21">
        <f t="shared" si="43"/>
        <v>0</v>
      </c>
      <c r="S202" s="21">
        <f t="shared" si="43"/>
        <v>0</v>
      </c>
      <c r="T202" s="21">
        <f t="shared" si="43"/>
        <v>0</v>
      </c>
      <c r="U202" s="21">
        <f t="shared" si="43"/>
        <v>0</v>
      </c>
      <c r="V202" s="21">
        <f t="shared" si="43"/>
        <v>0</v>
      </c>
      <c r="W202" s="21">
        <f t="shared" si="43"/>
        <v>0</v>
      </c>
      <c r="X202" s="21">
        <f t="shared" si="43"/>
        <v>0</v>
      </c>
      <c r="Y202" s="21">
        <f t="shared" si="43"/>
        <v>0</v>
      </c>
      <c r="Z202" s="21">
        <f t="shared" si="43"/>
        <v>0</v>
      </c>
      <c r="AA202" s="21">
        <f t="shared" si="43"/>
        <v>0</v>
      </c>
      <c r="AB202" s="21">
        <f t="shared" si="43"/>
        <v>0</v>
      </c>
      <c r="AC202" s="21">
        <f t="shared" si="43"/>
        <v>0</v>
      </c>
      <c r="AD202" s="21">
        <f t="shared" si="43"/>
        <v>0</v>
      </c>
      <c r="AE202" s="21">
        <f t="shared" si="43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4">+C207+C208+C209+C210+C211+C212+C213</f>
        <v>0</v>
      </c>
      <c r="D206" s="21">
        <f t="shared" si="44"/>
        <v>0</v>
      </c>
      <c r="E206" s="21">
        <f t="shared" si="44"/>
        <v>0</v>
      </c>
      <c r="F206" s="21">
        <f t="shared" si="44"/>
        <v>0</v>
      </c>
      <c r="G206" s="21">
        <f t="shared" si="44"/>
        <v>0</v>
      </c>
      <c r="H206" s="21">
        <f t="shared" si="44"/>
        <v>0</v>
      </c>
      <c r="I206" s="21">
        <f t="shared" si="44"/>
        <v>0</v>
      </c>
      <c r="J206" s="21">
        <f t="shared" si="44"/>
        <v>0</v>
      </c>
      <c r="K206" s="21">
        <f t="shared" si="44"/>
        <v>0</v>
      </c>
      <c r="L206" s="21">
        <f t="shared" si="44"/>
        <v>0</v>
      </c>
      <c r="M206" s="21">
        <f t="shared" si="44"/>
        <v>0</v>
      </c>
      <c r="N206" s="21">
        <f t="shared" si="44"/>
        <v>0</v>
      </c>
      <c r="O206" s="21">
        <f t="shared" si="44"/>
        <v>0</v>
      </c>
      <c r="P206" s="21">
        <f t="shared" si="44"/>
        <v>0</v>
      </c>
      <c r="Q206" s="21">
        <f t="shared" si="44"/>
        <v>0</v>
      </c>
      <c r="R206" s="21">
        <f t="shared" si="44"/>
        <v>0</v>
      </c>
      <c r="S206" s="21">
        <f t="shared" si="44"/>
        <v>0</v>
      </c>
      <c r="T206" s="21">
        <f t="shared" si="44"/>
        <v>0</v>
      </c>
      <c r="U206" s="21">
        <f t="shared" si="44"/>
        <v>0</v>
      </c>
      <c r="V206" s="21">
        <f t="shared" si="44"/>
        <v>0</v>
      </c>
      <c r="W206" s="21">
        <f t="shared" si="44"/>
        <v>0</v>
      </c>
      <c r="X206" s="21">
        <f t="shared" si="44"/>
        <v>0</v>
      </c>
      <c r="Y206" s="21">
        <f t="shared" si="44"/>
        <v>0</v>
      </c>
      <c r="Z206" s="21">
        <f t="shared" si="44"/>
        <v>0</v>
      </c>
      <c r="AA206" s="21">
        <f t="shared" si="44"/>
        <v>0</v>
      </c>
      <c r="AB206" s="21">
        <f t="shared" si="44"/>
        <v>0</v>
      </c>
      <c r="AC206" s="21">
        <f t="shared" si="44"/>
        <v>0</v>
      </c>
      <c r="AD206" s="21">
        <f t="shared" si="44"/>
        <v>0</v>
      </c>
      <c r="AE206" s="21">
        <f t="shared" si="44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5">+C214+C215</f>
        <v>0</v>
      </c>
      <c r="D213" s="21">
        <f t="shared" si="45"/>
        <v>0</v>
      </c>
      <c r="E213" s="21">
        <f t="shared" si="45"/>
        <v>0</v>
      </c>
      <c r="F213" s="21">
        <f t="shared" si="45"/>
        <v>0</v>
      </c>
      <c r="G213" s="21">
        <f t="shared" si="45"/>
        <v>0</v>
      </c>
      <c r="H213" s="21">
        <f t="shared" si="45"/>
        <v>0</v>
      </c>
      <c r="I213" s="21">
        <f t="shared" si="45"/>
        <v>0</v>
      </c>
      <c r="J213" s="21">
        <f t="shared" si="45"/>
        <v>0</v>
      </c>
      <c r="K213" s="21">
        <f t="shared" si="45"/>
        <v>0</v>
      </c>
      <c r="L213" s="21">
        <f t="shared" si="45"/>
        <v>0</v>
      </c>
      <c r="M213" s="21">
        <f t="shared" si="45"/>
        <v>0</v>
      </c>
      <c r="N213" s="21">
        <f t="shared" si="45"/>
        <v>0</v>
      </c>
      <c r="O213" s="21">
        <f t="shared" si="45"/>
        <v>0</v>
      </c>
      <c r="P213" s="21">
        <f t="shared" si="45"/>
        <v>0</v>
      </c>
      <c r="Q213" s="21">
        <f t="shared" si="45"/>
        <v>0</v>
      </c>
      <c r="R213" s="21">
        <f t="shared" si="45"/>
        <v>0</v>
      </c>
      <c r="S213" s="21">
        <f t="shared" si="45"/>
        <v>0</v>
      </c>
      <c r="T213" s="21">
        <f t="shared" si="45"/>
        <v>0</v>
      </c>
      <c r="U213" s="21">
        <f t="shared" si="45"/>
        <v>0</v>
      </c>
      <c r="V213" s="21">
        <f t="shared" si="45"/>
        <v>0</v>
      </c>
      <c r="W213" s="21">
        <f t="shared" si="45"/>
        <v>0</v>
      </c>
      <c r="X213" s="21">
        <f t="shared" si="45"/>
        <v>0</v>
      </c>
      <c r="Y213" s="21">
        <f t="shared" si="45"/>
        <v>0</v>
      </c>
      <c r="Z213" s="21">
        <f t="shared" si="45"/>
        <v>0</v>
      </c>
      <c r="AA213" s="21">
        <f t="shared" si="45"/>
        <v>0</v>
      </c>
      <c r="AB213" s="21">
        <f t="shared" si="45"/>
        <v>0</v>
      </c>
      <c r="AC213" s="21">
        <f t="shared" si="45"/>
        <v>0</v>
      </c>
      <c r="AD213" s="21">
        <f t="shared" si="45"/>
        <v>0</v>
      </c>
      <c r="AE213" s="21">
        <f t="shared" si="45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6">+C217+C225+C226+C230+C240</f>
        <v>1.6117697108708565E-4</v>
      </c>
      <c r="D216" s="21">
        <f t="shared" si="46"/>
        <v>1.7147307098572192E-4</v>
      </c>
      <c r="E216" s="21">
        <f t="shared" si="46"/>
        <v>1.782772942987579E-4</v>
      </c>
      <c r="F216" s="21">
        <f t="shared" si="46"/>
        <v>1.8518920860832649E-4</v>
      </c>
      <c r="G216" s="21">
        <f t="shared" si="46"/>
        <v>1.9524210668585425E-4</v>
      </c>
      <c r="H216" s="21">
        <f t="shared" si="46"/>
        <v>2.090341076941852E-4</v>
      </c>
      <c r="I216" s="21">
        <f t="shared" si="46"/>
        <v>2.2102592104374197E-4</v>
      </c>
      <c r="J216" s="21">
        <f t="shared" si="46"/>
        <v>2.3492797956110265E-4</v>
      </c>
      <c r="K216" s="21">
        <f t="shared" si="46"/>
        <v>2.5288192977236283E-4</v>
      </c>
      <c r="L216" s="21">
        <f t="shared" si="46"/>
        <v>2.731496615641086E-4</v>
      </c>
      <c r="M216" s="21">
        <f t="shared" si="46"/>
        <v>2.8585091478461886E-4</v>
      </c>
      <c r="N216" s="21">
        <f t="shared" si="46"/>
        <v>3.7919498051104482E-4</v>
      </c>
      <c r="O216" s="21">
        <f t="shared" si="46"/>
        <v>3.9883398992464835E-4</v>
      </c>
      <c r="P216" s="21">
        <f t="shared" si="46"/>
        <v>4.0468631238151954E-4</v>
      </c>
      <c r="Q216" s="21">
        <f t="shared" si="46"/>
        <v>4.299271169358052E-4</v>
      </c>
      <c r="R216" s="21">
        <f t="shared" si="46"/>
        <v>4.6475166608995274E-4</v>
      </c>
      <c r="S216" s="21">
        <f t="shared" si="46"/>
        <v>5.0299539701688563E-4</v>
      </c>
      <c r="T216" s="21">
        <f t="shared" si="46"/>
        <v>5.23754116637629E-4</v>
      </c>
      <c r="U216" s="21">
        <f t="shared" si="46"/>
        <v>5.0468326469210853E-4</v>
      </c>
      <c r="V216" s="21">
        <f t="shared" si="46"/>
        <v>4.8542810580656559E-4</v>
      </c>
      <c r="W216" s="21">
        <f t="shared" si="46"/>
        <v>4.7574814737917051E-4</v>
      </c>
      <c r="X216" s="21">
        <f t="shared" si="46"/>
        <v>4.8259091146955762E-4</v>
      </c>
      <c r="Y216" s="21">
        <f t="shared" si="46"/>
        <v>5.0099107056561704E-4</v>
      </c>
      <c r="Z216" s="21">
        <f t="shared" si="46"/>
        <v>4.9579194425990387E-4</v>
      </c>
      <c r="AA216" s="21">
        <f t="shared" si="46"/>
        <v>4.7388544765737466E-4</v>
      </c>
      <c r="AB216" s="21">
        <f t="shared" si="46"/>
        <v>5.0581867676097549E-4</v>
      </c>
      <c r="AC216" s="21">
        <f t="shared" si="46"/>
        <v>5.2938198493740094E-4</v>
      </c>
      <c r="AD216" s="21">
        <f t="shared" si="46"/>
        <v>5.461631807514674E-4</v>
      </c>
      <c r="AE216" s="21">
        <f t="shared" si="46"/>
        <v>5.7208633713332307E-4</v>
      </c>
    </row>
    <row r="217" spans="1:31" x14ac:dyDescent="0.2">
      <c r="A217" s="80" t="s">
        <v>441</v>
      </c>
      <c r="B217" s="4" t="s">
        <v>395</v>
      </c>
      <c r="C217" s="21">
        <f t="shared" ref="C217:AE217" si="47">+C218+C219</f>
        <v>0</v>
      </c>
      <c r="D217" s="21">
        <f t="shared" si="47"/>
        <v>0</v>
      </c>
      <c r="E217" s="21">
        <f t="shared" si="47"/>
        <v>0</v>
      </c>
      <c r="F217" s="21">
        <f t="shared" si="47"/>
        <v>0</v>
      </c>
      <c r="G217" s="21">
        <f t="shared" si="47"/>
        <v>0</v>
      </c>
      <c r="H217" s="21">
        <f t="shared" si="47"/>
        <v>0</v>
      </c>
      <c r="I217" s="21">
        <f t="shared" si="47"/>
        <v>0</v>
      </c>
      <c r="J217" s="21">
        <f t="shared" si="47"/>
        <v>0</v>
      </c>
      <c r="K217" s="21">
        <f t="shared" si="47"/>
        <v>0</v>
      </c>
      <c r="L217" s="21">
        <f t="shared" si="47"/>
        <v>0</v>
      </c>
      <c r="M217" s="21">
        <f t="shared" si="47"/>
        <v>0</v>
      </c>
      <c r="N217" s="21">
        <f t="shared" si="47"/>
        <v>0</v>
      </c>
      <c r="O217" s="21">
        <f t="shared" si="47"/>
        <v>0</v>
      </c>
      <c r="P217" s="21">
        <f t="shared" si="47"/>
        <v>0</v>
      </c>
      <c r="Q217" s="21">
        <f t="shared" si="47"/>
        <v>0</v>
      </c>
      <c r="R217" s="21">
        <f t="shared" si="47"/>
        <v>0</v>
      </c>
      <c r="S217" s="21">
        <f t="shared" si="47"/>
        <v>0</v>
      </c>
      <c r="T217" s="21">
        <f t="shared" si="47"/>
        <v>0</v>
      </c>
      <c r="U217" s="21">
        <f t="shared" si="47"/>
        <v>0</v>
      </c>
      <c r="V217" s="21">
        <f t="shared" si="47"/>
        <v>0</v>
      </c>
      <c r="W217" s="21">
        <f t="shared" si="47"/>
        <v>0</v>
      </c>
      <c r="X217" s="21">
        <f t="shared" si="47"/>
        <v>0</v>
      </c>
      <c r="Y217" s="21">
        <f t="shared" si="47"/>
        <v>0</v>
      </c>
      <c r="Z217" s="21">
        <f t="shared" si="47"/>
        <v>0</v>
      </c>
      <c r="AA217" s="21">
        <f t="shared" si="47"/>
        <v>0</v>
      </c>
      <c r="AB217" s="21">
        <f t="shared" si="47"/>
        <v>0</v>
      </c>
      <c r="AC217" s="21">
        <f t="shared" si="47"/>
        <v>0</v>
      </c>
      <c r="AD217" s="21">
        <f t="shared" si="47"/>
        <v>0</v>
      </c>
      <c r="AE217" s="21">
        <f t="shared" si="47"/>
        <v>0</v>
      </c>
    </row>
    <row r="218" spans="1:31" x14ac:dyDescent="0.2">
      <c r="A218" s="80" t="s">
        <v>442</v>
      </c>
      <c r="B218" s="4" t="s">
        <v>397</v>
      </c>
      <c r="C218" s="27">
        <v>0</v>
      </c>
      <c r="D218" s="27">
        <v>0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0</v>
      </c>
      <c r="V218" s="27">
        <v>0</v>
      </c>
      <c r="W218" s="27">
        <v>0</v>
      </c>
      <c r="X218" s="27">
        <v>0</v>
      </c>
      <c r="Y218" s="27">
        <v>0</v>
      </c>
      <c r="Z218" s="27">
        <v>0</v>
      </c>
      <c r="AA218" s="27">
        <v>0</v>
      </c>
      <c r="AB218" s="27">
        <v>0</v>
      </c>
      <c r="AC218" s="27">
        <v>0</v>
      </c>
      <c r="AD218" s="27">
        <v>0</v>
      </c>
      <c r="AE218" s="27">
        <v>0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48">+D220+D221+D222+D223+D224</f>
        <v>0</v>
      </c>
      <c r="E219" s="21">
        <f t="shared" si="48"/>
        <v>0</v>
      </c>
      <c r="F219" s="21">
        <f t="shared" si="48"/>
        <v>0</v>
      </c>
      <c r="G219" s="21">
        <f t="shared" si="48"/>
        <v>0</v>
      </c>
      <c r="H219" s="21">
        <f t="shared" si="48"/>
        <v>0</v>
      </c>
      <c r="I219" s="21">
        <f t="shared" si="48"/>
        <v>0</v>
      </c>
      <c r="J219" s="21">
        <f t="shared" si="48"/>
        <v>0</v>
      </c>
      <c r="K219" s="21">
        <f t="shared" si="48"/>
        <v>0</v>
      </c>
      <c r="L219" s="21">
        <f t="shared" si="48"/>
        <v>0</v>
      </c>
      <c r="M219" s="21">
        <f t="shared" si="48"/>
        <v>0</v>
      </c>
      <c r="N219" s="21">
        <f t="shared" si="48"/>
        <v>0</v>
      </c>
      <c r="O219" s="21">
        <f t="shared" si="48"/>
        <v>0</v>
      </c>
      <c r="P219" s="21">
        <f t="shared" si="48"/>
        <v>0</v>
      </c>
      <c r="Q219" s="21">
        <f t="shared" si="48"/>
        <v>0</v>
      </c>
      <c r="R219" s="21">
        <f t="shared" si="48"/>
        <v>0</v>
      </c>
      <c r="S219" s="21">
        <f t="shared" si="48"/>
        <v>0</v>
      </c>
      <c r="T219" s="21">
        <f t="shared" si="48"/>
        <v>0</v>
      </c>
      <c r="U219" s="21">
        <f t="shared" si="48"/>
        <v>0</v>
      </c>
      <c r="V219" s="21">
        <f t="shared" si="48"/>
        <v>0</v>
      </c>
      <c r="W219" s="21">
        <f t="shared" si="48"/>
        <v>0</v>
      </c>
      <c r="X219" s="21">
        <f t="shared" si="48"/>
        <v>0</v>
      </c>
      <c r="Y219" s="21">
        <f t="shared" si="48"/>
        <v>0</v>
      </c>
      <c r="Z219" s="21">
        <f t="shared" si="48"/>
        <v>0</v>
      </c>
      <c r="AA219" s="21">
        <f t="shared" si="48"/>
        <v>0</v>
      </c>
      <c r="AB219" s="21">
        <f t="shared" si="48"/>
        <v>0</v>
      </c>
      <c r="AC219" s="21">
        <f t="shared" si="48"/>
        <v>0</v>
      </c>
      <c r="AD219" s="21">
        <f t="shared" si="48"/>
        <v>0</v>
      </c>
      <c r="AE219" s="21">
        <f t="shared" si="48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49">+C227+C228+C229</f>
        <v>2.5803380952571009E-5</v>
      </c>
      <c r="D226" s="21">
        <f t="shared" si="49"/>
        <v>2.6333060627791985E-5</v>
      </c>
      <c r="E226" s="21">
        <f t="shared" si="49"/>
        <v>2.2920550968045023E-5</v>
      </c>
      <c r="F226" s="21">
        <f t="shared" si="49"/>
        <v>2.1841217072629365E-5</v>
      </c>
      <c r="G226" s="21">
        <f t="shared" si="49"/>
        <v>2.2550495987470163E-5</v>
      </c>
      <c r="H226" s="21">
        <f t="shared" si="49"/>
        <v>1.7741316746262284E-5</v>
      </c>
      <c r="I226" s="21">
        <f t="shared" si="49"/>
        <v>1.7473643736793438E-5</v>
      </c>
      <c r="J226" s="21">
        <f t="shared" si="49"/>
        <v>1.74658466181377E-5</v>
      </c>
      <c r="K226" s="21">
        <f t="shared" si="49"/>
        <v>1.6601733344460101E-5</v>
      </c>
      <c r="L226" s="21">
        <f t="shared" si="49"/>
        <v>1.5650139785065519E-5</v>
      </c>
      <c r="M226" s="21">
        <f t="shared" si="49"/>
        <v>1.4906573585371404E-5</v>
      </c>
      <c r="N226" s="21">
        <f t="shared" si="49"/>
        <v>3.4855102892307336E-5</v>
      </c>
      <c r="O226" s="21">
        <f t="shared" si="49"/>
        <v>3.5962189205454505E-5</v>
      </c>
      <c r="P226" s="21">
        <f t="shared" si="49"/>
        <v>3.3444756916882233E-5</v>
      </c>
      <c r="Q226" s="21">
        <f t="shared" si="49"/>
        <v>4.5588231837769005E-5</v>
      </c>
      <c r="R226" s="21">
        <f t="shared" si="49"/>
        <v>6.1615924065467603E-5</v>
      </c>
      <c r="S226" s="21">
        <f t="shared" si="49"/>
        <v>7.7517137379359147E-5</v>
      </c>
      <c r="T226" s="21">
        <f t="shared" si="49"/>
        <v>8.3599969532666618E-5</v>
      </c>
      <c r="U226" s="21">
        <f t="shared" si="49"/>
        <v>8.130635147077536E-5</v>
      </c>
      <c r="V226" s="21">
        <f t="shared" si="49"/>
        <v>7.8929252947446737E-5</v>
      </c>
      <c r="W226" s="21">
        <f t="shared" si="49"/>
        <v>8.311528649355023E-5</v>
      </c>
      <c r="X226" s="21">
        <f t="shared" si="49"/>
        <v>8.5924636294983309E-5</v>
      </c>
      <c r="Y226" s="21">
        <f t="shared" si="49"/>
        <v>9.4654689534916882E-5</v>
      </c>
      <c r="Z226" s="21">
        <f t="shared" si="49"/>
        <v>8.5121940133562783E-5</v>
      </c>
      <c r="AA226" s="21">
        <f t="shared" si="49"/>
        <v>8.0775708365448531E-5</v>
      </c>
      <c r="AB226" s="21">
        <f t="shared" si="49"/>
        <v>8.5752556488157138E-5</v>
      </c>
      <c r="AC226" s="21">
        <f t="shared" si="49"/>
        <v>8.6790878278419638E-5</v>
      </c>
      <c r="AD226" s="21">
        <f t="shared" si="49"/>
        <v>8.3903045715733146E-5</v>
      </c>
      <c r="AE226" s="21">
        <f t="shared" si="49"/>
        <v>8.5376816810629757E-5</v>
      </c>
    </row>
    <row r="227" spans="1:31" x14ac:dyDescent="0.2">
      <c r="A227" s="80" t="s">
        <v>451</v>
      </c>
      <c r="B227" s="4" t="s">
        <v>415</v>
      </c>
      <c r="C227" s="27">
        <v>3.4416266872484192E-6</v>
      </c>
      <c r="D227" s="27">
        <v>3.5122747821350679E-6</v>
      </c>
      <c r="E227" s="27">
        <v>3.0571179816729196E-6</v>
      </c>
      <c r="F227" s="27">
        <v>2.913157608970512E-6</v>
      </c>
      <c r="G227" s="27">
        <v>3.0077604537103394E-6</v>
      </c>
      <c r="H227" s="27">
        <v>2.3663173943405173E-6</v>
      </c>
      <c r="I227" s="27">
        <v>2.3306154615380919E-6</v>
      </c>
      <c r="J227" s="27">
        <v>2.3295754903925061E-6</v>
      </c>
      <c r="K227" s="27">
        <v>2.2143210084716746E-6</v>
      </c>
      <c r="L227" s="27">
        <v>2.0873985018650439E-6</v>
      </c>
      <c r="M227" s="27">
        <v>1.9882224566286861E-6</v>
      </c>
      <c r="N227" s="27">
        <v>4.6489354446011866E-6</v>
      </c>
      <c r="O227" s="27">
        <v>4.7965974043815039E-6</v>
      </c>
      <c r="P227" s="27">
        <v>4.4608250432472583E-6</v>
      </c>
      <c r="Q227" s="27">
        <v>6.0805084266176678E-6</v>
      </c>
      <c r="R227" s="27">
        <v>8.2182644597221351E-6</v>
      </c>
      <c r="S227" s="27">
        <v>1.0339150873844009E-5</v>
      </c>
      <c r="T227" s="27">
        <v>1.1150472363510652E-5</v>
      </c>
      <c r="U227" s="27">
        <v>1.084455209877211E-5</v>
      </c>
      <c r="V227" s="27">
        <v>1.0527497301528905E-5</v>
      </c>
      <c r="W227" s="27">
        <v>1.1085825870659744E-5</v>
      </c>
      <c r="X227" s="27">
        <v>1.1460533869902175E-5</v>
      </c>
      <c r="Y227" s="27">
        <v>1.2624938808420948E-5</v>
      </c>
      <c r="Z227" s="27">
        <v>1.1353471135139834E-5</v>
      </c>
      <c r="AA227" s="27">
        <v>1.0773775502633254E-5</v>
      </c>
      <c r="AB227" s="27">
        <v>1.1437582053758465E-5</v>
      </c>
      <c r="AC227" s="27">
        <v>1.1576072276798904E-5</v>
      </c>
      <c r="AD227" s="27">
        <v>1.1190896332828019E-5</v>
      </c>
      <c r="AE227" s="27">
        <v>1.1387466307143194E-5</v>
      </c>
    </row>
    <row r="228" spans="1:31" x14ac:dyDescent="0.2">
      <c r="A228" s="80" t="s">
        <v>452</v>
      </c>
      <c r="B228" s="4" t="s">
        <v>417</v>
      </c>
      <c r="C228" s="27">
        <v>7.6967579276871009E-8</v>
      </c>
      <c r="D228" s="27">
        <v>7.8547533565375047E-8</v>
      </c>
      <c r="E228" s="27">
        <v>6.836853383458619E-8</v>
      </c>
      <c r="F228" s="27">
        <v>6.5149044213659545E-8</v>
      </c>
      <c r="G228" s="27">
        <v>6.7264715846294294E-8</v>
      </c>
      <c r="H228" s="27">
        <v>5.2919662181244694E-8</v>
      </c>
      <c r="I228" s="27">
        <v>5.2121234114223527E-8</v>
      </c>
      <c r="J228" s="27">
        <v>5.2097976489597908E-8</v>
      </c>
      <c r="K228" s="27">
        <v>4.9520457403311263E-8</v>
      </c>
      <c r="L228" s="27">
        <v>4.6681997867458667E-8</v>
      </c>
      <c r="M228" s="27">
        <v>4.446405245450083E-8</v>
      </c>
      <c r="N228" s="27">
        <v>1.0396749557735223E-7</v>
      </c>
      <c r="O228" s="27">
        <v>1.0726976645922298E-7</v>
      </c>
      <c r="P228" s="27">
        <v>9.9760647030222909E-8</v>
      </c>
      <c r="Q228" s="27">
        <v>1.3598279444524684E-7</v>
      </c>
      <c r="R228" s="27">
        <v>1.8379097409535452E-7</v>
      </c>
      <c r="S228" s="27">
        <v>2.31221886291899E-7</v>
      </c>
      <c r="T228" s="27">
        <v>2.4936605378871472E-7</v>
      </c>
      <c r="U228" s="27">
        <v>2.4252453831700327E-7</v>
      </c>
      <c r="V228" s="27">
        <v>2.3543401326606034E-7</v>
      </c>
      <c r="W228" s="27">
        <v>2.4792031765413935E-7</v>
      </c>
      <c r="X228" s="27">
        <v>2.563001828336564E-7</v>
      </c>
      <c r="Y228" s="27">
        <v>2.8234061009669465E-7</v>
      </c>
      <c r="Z228" s="27">
        <v>2.5390586169593672E-7</v>
      </c>
      <c r="AA228" s="27">
        <v>2.4094171026233716E-7</v>
      </c>
      <c r="AB228" s="27">
        <v>2.5578689481926064E-7</v>
      </c>
      <c r="AC228" s="27">
        <v>2.5888405153891018E-7</v>
      </c>
      <c r="AD228" s="27">
        <v>2.5027008416326064E-7</v>
      </c>
      <c r="AE228" s="27">
        <v>2.5466612024050632E-7</v>
      </c>
    </row>
    <row r="229" spans="1:31" x14ac:dyDescent="0.2">
      <c r="A229" s="80" t="s">
        <v>453</v>
      </c>
      <c r="B229" s="4" t="s">
        <v>419</v>
      </c>
      <c r="C229" s="27">
        <v>2.2284786686045718E-5</v>
      </c>
      <c r="D229" s="27">
        <v>2.2742238312091544E-5</v>
      </c>
      <c r="E229" s="27">
        <v>1.9795064452537518E-5</v>
      </c>
      <c r="F229" s="27">
        <v>1.8862910419445195E-5</v>
      </c>
      <c r="G229" s="27">
        <v>1.9475470817913528E-5</v>
      </c>
      <c r="H229" s="27">
        <v>1.5322079689740521E-5</v>
      </c>
      <c r="I229" s="27">
        <v>1.5090907041141123E-5</v>
      </c>
      <c r="J229" s="27">
        <v>1.5084173151255596E-5</v>
      </c>
      <c r="K229" s="27">
        <v>1.4337891878585115E-5</v>
      </c>
      <c r="L229" s="27">
        <v>1.3516059285333017E-5</v>
      </c>
      <c r="M229" s="27">
        <v>1.2873887076288217E-5</v>
      </c>
      <c r="N229" s="27">
        <v>3.0102199952128799E-5</v>
      </c>
      <c r="O229" s="27">
        <v>3.1058322034613778E-5</v>
      </c>
      <c r="P229" s="27">
        <v>2.8884171226604754E-5</v>
      </c>
      <c r="Q229" s="27">
        <v>3.9371740616706092E-5</v>
      </c>
      <c r="R229" s="27">
        <v>5.3213868631650116E-5</v>
      </c>
      <c r="S229" s="27">
        <v>6.6946764619223235E-5</v>
      </c>
      <c r="T229" s="27">
        <v>7.2200131115367254E-5</v>
      </c>
      <c r="U229" s="27">
        <v>7.0219274833686245E-5</v>
      </c>
      <c r="V229" s="27">
        <v>6.816632163265177E-5</v>
      </c>
      <c r="W229" s="27">
        <v>7.1781540305236352E-5</v>
      </c>
      <c r="X229" s="27">
        <v>7.4207802242247476E-5</v>
      </c>
      <c r="Y229" s="27">
        <v>8.1747410116399244E-5</v>
      </c>
      <c r="Z229" s="27">
        <v>7.3514563136727016E-5</v>
      </c>
      <c r="AA229" s="27">
        <v>6.9760991152552945E-5</v>
      </c>
      <c r="AB229" s="27">
        <v>7.405918753957941E-5</v>
      </c>
      <c r="AC229" s="27">
        <v>7.4955921950081819E-5</v>
      </c>
      <c r="AD229" s="27">
        <v>7.246187929874186E-5</v>
      </c>
      <c r="AE229" s="27">
        <v>7.3734684383246061E-5</v>
      </c>
    </row>
    <row r="230" spans="1:31" x14ac:dyDescent="0.2">
      <c r="A230" s="80" t="s">
        <v>454</v>
      </c>
      <c r="B230" s="4" t="s">
        <v>421</v>
      </c>
      <c r="C230" s="21">
        <f t="shared" ref="C230:AE230" si="50">+C231+C232+C233+C234+C235+C236+C237</f>
        <v>2.4895438195594357E-5</v>
      </c>
      <c r="D230" s="21">
        <f t="shared" si="50"/>
        <v>2.6621912703366591E-5</v>
      </c>
      <c r="E230" s="21">
        <f t="shared" si="50"/>
        <v>2.8348387211138828E-5</v>
      </c>
      <c r="F230" s="21">
        <f t="shared" si="50"/>
        <v>3.0074861718911058E-5</v>
      </c>
      <c r="G230" s="21">
        <f t="shared" si="50"/>
        <v>3.1801336226683298E-5</v>
      </c>
      <c r="H230" s="21">
        <f t="shared" si="50"/>
        <v>3.3527810734455528E-5</v>
      </c>
      <c r="I230" s="21">
        <f t="shared" si="50"/>
        <v>3.5254285242227758E-5</v>
      </c>
      <c r="J230" s="21">
        <f t="shared" si="50"/>
        <v>3.6980759749999988E-5</v>
      </c>
      <c r="K230" s="21">
        <f t="shared" si="50"/>
        <v>4.0066350342857134E-5</v>
      </c>
      <c r="L230" s="21">
        <f t="shared" si="50"/>
        <v>4.3151940935714267E-5</v>
      </c>
      <c r="M230" s="21">
        <f t="shared" si="50"/>
        <v>4.6237531528571413E-5</v>
      </c>
      <c r="N230" s="21">
        <f t="shared" si="50"/>
        <v>4.9323122121428559E-5</v>
      </c>
      <c r="O230" s="21">
        <f t="shared" si="50"/>
        <v>5.2408712714285705E-5</v>
      </c>
      <c r="P230" s="21">
        <f t="shared" si="50"/>
        <v>5.5494303307142844E-5</v>
      </c>
      <c r="Q230" s="21">
        <f t="shared" si="50"/>
        <v>5.8579893899999976E-5</v>
      </c>
      <c r="R230" s="21">
        <f t="shared" si="50"/>
        <v>6.1665484492857129E-5</v>
      </c>
      <c r="S230" s="21">
        <f t="shared" si="50"/>
        <v>6.4751075085714275E-5</v>
      </c>
      <c r="T230" s="21">
        <f t="shared" si="50"/>
        <v>6.7836665678571421E-5</v>
      </c>
      <c r="U230" s="21">
        <f t="shared" si="50"/>
        <v>6.503525856194745E-5</v>
      </c>
      <c r="V230" s="21">
        <f t="shared" si="50"/>
        <v>6.2233851445323493E-5</v>
      </c>
      <c r="W230" s="21">
        <f t="shared" si="50"/>
        <v>5.9432444328699535E-5</v>
      </c>
      <c r="X230" s="21">
        <f t="shared" si="50"/>
        <v>5.9593733462392747E-5</v>
      </c>
      <c r="Y230" s="21">
        <f t="shared" si="50"/>
        <v>5.9522193927287664E-5</v>
      </c>
      <c r="Z230" s="21">
        <f t="shared" si="50"/>
        <v>6.2578883154557755E-5</v>
      </c>
      <c r="AA230" s="21">
        <f t="shared" si="50"/>
        <v>6.0359856847446548E-5</v>
      </c>
      <c r="AB230" s="21">
        <f t="shared" si="50"/>
        <v>6.4926680624868621E-5</v>
      </c>
      <c r="AC230" s="21">
        <f t="shared" si="50"/>
        <v>6.9493504402290694E-5</v>
      </c>
      <c r="AD230" s="21">
        <f t="shared" si="50"/>
        <v>7.4060328179712754E-5</v>
      </c>
      <c r="AE230" s="21">
        <f t="shared" si="50"/>
        <v>7.8627151957134841E-5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2.4895438195594357E-5</v>
      </c>
      <c r="D235" s="27">
        <v>2.6621912703366591E-5</v>
      </c>
      <c r="E235" s="27">
        <v>2.8348387211138828E-5</v>
      </c>
      <c r="F235" s="27">
        <v>3.0074861718911058E-5</v>
      </c>
      <c r="G235" s="27">
        <v>3.1801336226683298E-5</v>
      </c>
      <c r="H235" s="27">
        <v>3.3527810734455528E-5</v>
      </c>
      <c r="I235" s="27">
        <v>3.5254285242227758E-5</v>
      </c>
      <c r="J235" s="27">
        <v>3.6980759749999988E-5</v>
      </c>
      <c r="K235" s="27">
        <v>4.0066350342857134E-5</v>
      </c>
      <c r="L235" s="27">
        <v>4.3151940935714267E-5</v>
      </c>
      <c r="M235" s="27">
        <v>4.6237531528571413E-5</v>
      </c>
      <c r="N235" s="27">
        <v>4.9323122121428559E-5</v>
      </c>
      <c r="O235" s="27">
        <v>5.2408712714285705E-5</v>
      </c>
      <c r="P235" s="27">
        <v>5.5494303307142844E-5</v>
      </c>
      <c r="Q235" s="27">
        <v>5.8579893899999976E-5</v>
      </c>
      <c r="R235" s="27">
        <v>6.1665484492857129E-5</v>
      </c>
      <c r="S235" s="27">
        <v>6.4751075085714275E-5</v>
      </c>
      <c r="T235" s="27">
        <v>6.7836665678571421E-5</v>
      </c>
      <c r="U235" s="27">
        <v>6.503525856194745E-5</v>
      </c>
      <c r="V235" s="27">
        <v>6.2233851445323493E-5</v>
      </c>
      <c r="W235" s="27">
        <v>5.9432444328699535E-5</v>
      </c>
      <c r="X235" s="27">
        <v>5.9593733462392747E-5</v>
      </c>
      <c r="Y235" s="27">
        <v>5.9522193927287664E-5</v>
      </c>
      <c r="Z235" s="27">
        <v>6.2578883154557755E-5</v>
      </c>
      <c r="AA235" s="27">
        <v>6.0359856847446548E-5</v>
      </c>
      <c r="AB235" s="27">
        <v>6.4926680624868621E-5</v>
      </c>
      <c r="AC235" s="27">
        <v>6.9493504402290694E-5</v>
      </c>
      <c r="AD235" s="27">
        <v>7.4060328179712754E-5</v>
      </c>
      <c r="AE235" s="27">
        <v>7.8627151957134841E-5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1">+C238+C239</f>
        <v>0</v>
      </c>
      <c r="D237" s="21">
        <f t="shared" si="51"/>
        <v>0</v>
      </c>
      <c r="E237" s="21">
        <f t="shared" si="51"/>
        <v>0</v>
      </c>
      <c r="F237" s="21">
        <f t="shared" si="51"/>
        <v>0</v>
      </c>
      <c r="G237" s="21">
        <f t="shared" si="51"/>
        <v>0</v>
      </c>
      <c r="H237" s="21">
        <f t="shared" si="51"/>
        <v>0</v>
      </c>
      <c r="I237" s="21">
        <f t="shared" si="51"/>
        <v>0</v>
      </c>
      <c r="J237" s="21">
        <f t="shared" si="51"/>
        <v>0</v>
      </c>
      <c r="K237" s="21">
        <f t="shared" si="51"/>
        <v>0</v>
      </c>
      <c r="L237" s="21">
        <f t="shared" si="51"/>
        <v>0</v>
      </c>
      <c r="M237" s="21">
        <f t="shared" si="51"/>
        <v>0</v>
      </c>
      <c r="N237" s="21">
        <f t="shared" si="51"/>
        <v>0</v>
      </c>
      <c r="O237" s="21">
        <f t="shared" si="51"/>
        <v>0</v>
      </c>
      <c r="P237" s="21">
        <f t="shared" si="51"/>
        <v>0</v>
      </c>
      <c r="Q237" s="21">
        <f t="shared" si="51"/>
        <v>0</v>
      </c>
      <c r="R237" s="21">
        <f t="shared" si="51"/>
        <v>0</v>
      </c>
      <c r="S237" s="21">
        <f t="shared" si="51"/>
        <v>0</v>
      </c>
      <c r="T237" s="21">
        <f t="shared" si="51"/>
        <v>0</v>
      </c>
      <c r="U237" s="21">
        <f t="shared" si="51"/>
        <v>0</v>
      </c>
      <c r="V237" s="21">
        <f t="shared" si="51"/>
        <v>0</v>
      </c>
      <c r="W237" s="21">
        <f t="shared" si="51"/>
        <v>0</v>
      </c>
      <c r="X237" s="21">
        <f t="shared" si="51"/>
        <v>0</v>
      </c>
      <c r="Y237" s="21">
        <f t="shared" si="51"/>
        <v>0</v>
      </c>
      <c r="Z237" s="21">
        <f t="shared" si="51"/>
        <v>0</v>
      </c>
      <c r="AA237" s="21">
        <f t="shared" si="51"/>
        <v>0</v>
      </c>
      <c r="AB237" s="21">
        <f t="shared" si="51"/>
        <v>0</v>
      </c>
      <c r="AC237" s="21">
        <f t="shared" si="51"/>
        <v>0</v>
      </c>
      <c r="AD237" s="21">
        <f t="shared" si="51"/>
        <v>0</v>
      </c>
      <c r="AE237" s="21">
        <f t="shared" si="51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1.1047815193892029E-4</v>
      </c>
      <c r="D240" s="21">
        <f t="shared" ref="D240:AE240" si="52">+D241+D242+D243+D244</f>
        <v>1.1851809765456333E-4</v>
      </c>
      <c r="E240" s="21">
        <f t="shared" si="52"/>
        <v>1.2700835611957406E-4</v>
      </c>
      <c r="F240" s="21">
        <f t="shared" si="52"/>
        <v>1.3327312981678606E-4</v>
      </c>
      <c r="G240" s="21">
        <f t="shared" si="52"/>
        <v>1.4089027447170081E-4</v>
      </c>
      <c r="H240" s="21">
        <f t="shared" si="52"/>
        <v>1.5776498021346738E-4</v>
      </c>
      <c r="I240" s="21">
        <f t="shared" si="52"/>
        <v>1.6829799206472077E-4</v>
      </c>
      <c r="J240" s="21">
        <f t="shared" si="52"/>
        <v>1.8048137319296497E-4</v>
      </c>
      <c r="K240" s="21">
        <f t="shared" si="52"/>
        <v>1.962138460850456E-4</v>
      </c>
      <c r="L240" s="21">
        <f t="shared" si="52"/>
        <v>2.1434758084332882E-4</v>
      </c>
      <c r="M240" s="21">
        <f t="shared" si="52"/>
        <v>2.2470680967067607E-4</v>
      </c>
      <c r="N240" s="21">
        <f t="shared" si="52"/>
        <v>2.9501675549730891E-4</v>
      </c>
      <c r="O240" s="21">
        <f t="shared" si="52"/>
        <v>3.1046308800490813E-4</v>
      </c>
      <c r="P240" s="21">
        <f t="shared" si="52"/>
        <v>3.1574725215749444E-4</v>
      </c>
      <c r="Q240" s="21">
        <f t="shared" si="52"/>
        <v>3.2575899119803624E-4</v>
      </c>
      <c r="R240" s="21">
        <f t="shared" si="52"/>
        <v>3.4147025753162799E-4</v>
      </c>
      <c r="S240" s="21">
        <f t="shared" si="52"/>
        <v>3.6072718455181223E-4</v>
      </c>
      <c r="T240" s="21">
        <f t="shared" si="52"/>
        <v>3.7231748142639099E-4</v>
      </c>
      <c r="U240" s="21">
        <f t="shared" si="52"/>
        <v>3.5834165465938571E-4</v>
      </c>
      <c r="V240" s="21">
        <f t="shared" si="52"/>
        <v>3.4426500141379536E-4</v>
      </c>
      <c r="W240" s="21">
        <f t="shared" si="52"/>
        <v>3.3320041655692076E-4</v>
      </c>
      <c r="X240" s="21">
        <f t="shared" si="52"/>
        <v>3.3707254171218157E-4</v>
      </c>
      <c r="Y240" s="21">
        <f t="shared" si="52"/>
        <v>3.4681418710341244E-4</v>
      </c>
      <c r="Z240" s="21">
        <f t="shared" si="52"/>
        <v>3.4809112097178334E-4</v>
      </c>
      <c r="AA240" s="21">
        <f t="shared" si="52"/>
        <v>3.327498824444796E-4</v>
      </c>
      <c r="AB240" s="21">
        <f t="shared" si="52"/>
        <v>3.5513943964794969E-4</v>
      </c>
      <c r="AC240" s="21">
        <f t="shared" si="52"/>
        <v>3.7309760225669056E-4</v>
      </c>
      <c r="AD240" s="21">
        <f t="shared" si="52"/>
        <v>3.8819980685602149E-4</v>
      </c>
      <c r="AE240" s="21">
        <f t="shared" si="52"/>
        <v>4.0808236836555848E-4</v>
      </c>
    </row>
    <row r="241" spans="1:31" x14ac:dyDescent="0.2">
      <c r="A241" s="80" t="s">
        <v>466</v>
      </c>
      <c r="B241" s="4" t="s">
        <v>395</v>
      </c>
      <c r="C241" s="27">
        <v>0</v>
      </c>
      <c r="D241" s="27">
        <v>0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1.0896399156542841E-5</v>
      </c>
      <c r="D243" s="27">
        <v>1.2030446841096966E-5</v>
      </c>
      <c r="E243" s="27">
        <v>1.3614807275018746E-5</v>
      </c>
      <c r="F243" s="27">
        <v>1.2973682941141841E-5</v>
      </c>
      <c r="G243" s="27">
        <v>1.3684929564967607E-5</v>
      </c>
      <c r="H243" s="27">
        <v>2.3653737275645238E-5</v>
      </c>
      <c r="I243" s="27">
        <v>2.7280851095809727E-5</v>
      </c>
      <c r="J243" s="27">
        <v>3.2558334192965025E-5</v>
      </c>
      <c r="K243" s="27">
        <v>3.5948444713617076E-5</v>
      </c>
      <c r="L243" s="27">
        <v>4.1739817100471744E-5</v>
      </c>
      <c r="M243" s="27">
        <v>3.9756683556390409E-5</v>
      </c>
      <c r="N243" s="27">
        <v>9.7724267011594694E-5</v>
      </c>
      <c r="O243" s="27">
        <v>1.008282371477653E-4</v>
      </c>
      <c r="P243" s="27">
        <v>9.3770038928923065E-5</v>
      </c>
      <c r="Q243" s="27">
        <v>9.1439415598036267E-5</v>
      </c>
      <c r="R243" s="27">
        <v>9.4808319560199487E-5</v>
      </c>
      <c r="S243" s="27">
        <v>1.0172288420895513E-4</v>
      </c>
      <c r="T243" s="27">
        <v>1.0097081871210529E-4</v>
      </c>
      <c r="U243" s="27">
        <v>9.8200620411595824E-5</v>
      </c>
      <c r="V243" s="27">
        <v>9.5329595632501378E-5</v>
      </c>
      <c r="W243" s="27">
        <v>9.5470639242122634E-5</v>
      </c>
      <c r="X243" s="27">
        <v>9.8697607862610514E-5</v>
      </c>
      <c r="Y243" s="27">
        <v>1.0872541139426169E-4</v>
      </c>
      <c r="Z243" s="27">
        <v>9.7775588353552325E-5</v>
      </c>
      <c r="AA243" s="27">
        <v>9.1310455054693395E-5</v>
      </c>
      <c r="AB243" s="27">
        <v>9.5432717148475157E-5</v>
      </c>
      <c r="AC243" s="27">
        <v>9.5123584647527755E-5</v>
      </c>
      <c r="AD243" s="27">
        <v>9.1958494137170475E-5</v>
      </c>
      <c r="AE243" s="27">
        <v>9.3573760537019098E-5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9.9581752782377443E-5</v>
      </c>
      <c r="D244" s="21">
        <f t="shared" ref="D244:AE244" si="53">+D245+D246+D247+D248+D249+D250+D251</f>
        <v>1.0648765081346636E-4</v>
      </c>
      <c r="E244" s="21">
        <f t="shared" si="53"/>
        <v>1.1339354884455531E-4</v>
      </c>
      <c r="F244" s="21">
        <f t="shared" si="53"/>
        <v>1.2029944687564423E-4</v>
      </c>
      <c r="G244" s="21">
        <f t="shared" si="53"/>
        <v>1.2720534490673319E-4</v>
      </c>
      <c r="H244" s="21">
        <f t="shared" si="53"/>
        <v>1.3411124293782214E-4</v>
      </c>
      <c r="I244" s="21">
        <f t="shared" si="53"/>
        <v>1.4101714096891103E-4</v>
      </c>
      <c r="J244" s="21">
        <f t="shared" si="53"/>
        <v>1.4792303899999995E-4</v>
      </c>
      <c r="K244" s="21">
        <f t="shared" si="53"/>
        <v>1.6026540137142854E-4</v>
      </c>
      <c r="L244" s="21">
        <f t="shared" si="53"/>
        <v>1.7260776374285709E-4</v>
      </c>
      <c r="M244" s="21">
        <f t="shared" si="53"/>
        <v>1.8495012611428565E-4</v>
      </c>
      <c r="N244" s="21">
        <f t="shared" si="53"/>
        <v>1.9729248848571423E-4</v>
      </c>
      <c r="O244" s="21">
        <f t="shared" si="53"/>
        <v>2.0963485085714282E-4</v>
      </c>
      <c r="P244" s="21">
        <f t="shared" si="53"/>
        <v>2.2197721322857138E-4</v>
      </c>
      <c r="Q244" s="21">
        <f t="shared" si="53"/>
        <v>2.3431957559999996E-4</v>
      </c>
      <c r="R244" s="21">
        <f t="shared" si="53"/>
        <v>2.4666193797142852E-4</v>
      </c>
      <c r="S244" s="21">
        <f t="shared" si="53"/>
        <v>2.590043003428571E-4</v>
      </c>
      <c r="T244" s="21">
        <f t="shared" si="53"/>
        <v>2.7134666271428568E-4</v>
      </c>
      <c r="U244" s="21">
        <f t="shared" si="53"/>
        <v>2.6014103424778985E-4</v>
      </c>
      <c r="V244" s="21">
        <f t="shared" si="53"/>
        <v>2.4893540578129397E-4</v>
      </c>
      <c r="W244" s="21">
        <f t="shared" si="53"/>
        <v>2.3772977731479814E-4</v>
      </c>
      <c r="X244" s="21">
        <f t="shared" si="53"/>
        <v>2.3837493384957104E-4</v>
      </c>
      <c r="Y244" s="21">
        <f t="shared" si="53"/>
        <v>2.3808877570915074E-4</v>
      </c>
      <c r="Z244" s="21">
        <f t="shared" si="53"/>
        <v>2.5031553261823102E-4</v>
      </c>
      <c r="AA244" s="21">
        <f t="shared" si="53"/>
        <v>2.4143942738978619E-4</v>
      </c>
      <c r="AB244" s="21">
        <f t="shared" si="53"/>
        <v>2.5970672249947454E-4</v>
      </c>
      <c r="AC244" s="21">
        <f t="shared" si="53"/>
        <v>2.7797401760916278E-4</v>
      </c>
      <c r="AD244" s="21">
        <f t="shared" si="53"/>
        <v>2.9624131271885102E-4</v>
      </c>
      <c r="AE244" s="21">
        <f t="shared" si="53"/>
        <v>3.1450860782853936E-4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9.9581752782377443E-5</v>
      </c>
      <c r="D249" s="27">
        <v>1.0648765081346636E-4</v>
      </c>
      <c r="E249" s="27">
        <v>1.1339354884455531E-4</v>
      </c>
      <c r="F249" s="27">
        <v>1.2029944687564423E-4</v>
      </c>
      <c r="G249" s="27">
        <v>1.2720534490673319E-4</v>
      </c>
      <c r="H249" s="27">
        <v>1.3411124293782214E-4</v>
      </c>
      <c r="I249" s="27">
        <v>1.4101714096891103E-4</v>
      </c>
      <c r="J249" s="27">
        <v>1.4792303899999995E-4</v>
      </c>
      <c r="K249" s="27">
        <v>1.6026540137142854E-4</v>
      </c>
      <c r="L249" s="27">
        <v>1.7260776374285709E-4</v>
      </c>
      <c r="M249" s="27">
        <v>1.8495012611428565E-4</v>
      </c>
      <c r="N249" s="27">
        <v>1.9729248848571423E-4</v>
      </c>
      <c r="O249" s="27">
        <v>2.0963485085714282E-4</v>
      </c>
      <c r="P249" s="27">
        <v>2.2197721322857138E-4</v>
      </c>
      <c r="Q249" s="27">
        <v>2.3431957559999996E-4</v>
      </c>
      <c r="R249" s="27">
        <v>2.4666193797142852E-4</v>
      </c>
      <c r="S249" s="27">
        <v>2.590043003428571E-4</v>
      </c>
      <c r="T249" s="27">
        <v>2.7134666271428568E-4</v>
      </c>
      <c r="U249" s="27">
        <v>2.6014103424778985E-4</v>
      </c>
      <c r="V249" s="27">
        <v>2.4893540578129397E-4</v>
      </c>
      <c r="W249" s="27">
        <v>2.3772977731479814E-4</v>
      </c>
      <c r="X249" s="27">
        <v>2.3837493384957104E-4</v>
      </c>
      <c r="Y249" s="27">
        <v>2.3808877570915074E-4</v>
      </c>
      <c r="Z249" s="27">
        <v>2.5031553261823102E-4</v>
      </c>
      <c r="AA249" s="27">
        <v>2.4143942738978619E-4</v>
      </c>
      <c r="AB249" s="27">
        <v>2.5970672249947454E-4</v>
      </c>
      <c r="AC249" s="27">
        <v>2.7797401760916278E-4</v>
      </c>
      <c r="AD249" s="27">
        <v>2.9624131271885102E-4</v>
      </c>
      <c r="AE249" s="27">
        <v>3.1450860782853936E-4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4">+C253+C254++C255+C256</f>
        <v>0</v>
      </c>
      <c r="D252" s="21">
        <f t="shared" si="54"/>
        <v>0</v>
      </c>
      <c r="E252" s="21">
        <f t="shared" si="54"/>
        <v>0</v>
      </c>
      <c r="F252" s="21">
        <f t="shared" si="54"/>
        <v>0</v>
      </c>
      <c r="G252" s="21">
        <f t="shared" si="54"/>
        <v>0</v>
      </c>
      <c r="H252" s="21">
        <f t="shared" si="54"/>
        <v>0</v>
      </c>
      <c r="I252" s="21">
        <f t="shared" si="54"/>
        <v>0</v>
      </c>
      <c r="J252" s="21">
        <f t="shared" si="54"/>
        <v>0</v>
      </c>
      <c r="K252" s="21">
        <f t="shared" si="54"/>
        <v>0</v>
      </c>
      <c r="L252" s="21">
        <f t="shared" si="54"/>
        <v>0</v>
      </c>
      <c r="M252" s="21">
        <f t="shared" si="54"/>
        <v>0</v>
      </c>
      <c r="N252" s="21">
        <f t="shared" si="54"/>
        <v>0</v>
      </c>
      <c r="O252" s="21">
        <f t="shared" si="54"/>
        <v>0</v>
      </c>
      <c r="P252" s="21">
        <f t="shared" si="54"/>
        <v>0</v>
      </c>
      <c r="Q252" s="21">
        <f t="shared" si="54"/>
        <v>0</v>
      </c>
      <c r="R252" s="21">
        <f t="shared" si="54"/>
        <v>0</v>
      </c>
      <c r="S252" s="21">
        <f t="shared" si="54"/>
        <v>0</v>
      </c>
      <c r="T252" s="21">
        <f t="shared" si="54"/>
        <v>0</v>
      </c>
      <c r="U252" s="21">
        <f t="shared" si="54"/>
        <v>0</v>
      </c>
      <c r="V252" s="21">
        <f t="shared" si="54"/>
        <v>0</v>
      </c>
      <c r="W252" s="21">
        <f t="shared" si="54"/>
        <v>0</v>
      </c>
      <c r="X252" s="21">
        <f t="shared" si="54"/>
        <v>0</v>
      </c>
      <c r="Y252" s="21">
        <f t="shared" si="54"/>
        <v>0</v>
      </c>
      <c r="Z252" s="21">
        <f t="shared" si="54"/>
        <v>0</v>
      </c>
      <c r="AA252" s="21">
        <f t="shared" si="54"/>
        <v>0</v>
      </c>
      <c r="AB252" s="21">
        <f t="shared" si="54"/>
        <v>0</v>
      </c>
      <c r="AC252" s="21">
        <f t="shared" si="54"/>
        <v>0</v>
      </c>
      <c r="AD252" s="21">
        <f t="shared" si="54"/>
        <v>0</v>
      </c>
      <c r="AE252" s="21">
        <f t="shared" si="54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5">+C258+C269</f>
        <v>2.8749065398592445E-2</v>
      </c>
      <c r="D257" s="21">
        <f t="shared" si="55"/>
        <v>2.8448666394292187E-2</v>
      </c>
      <c r="E257" s="21">
        <f t="shared" si="55"/>
        <v>2.8649527034850335E-2</v>
      </c>
      <c r="F257" s="21">
        <f t="shared" si="55"/>
        <v>2.9644587608424457E-2</v>
      </c>
      <c r="G257" s="21">
        <f t="shared" si="55"/>
        <v>2.9735904947457606E-2</v>
      </c>
      <c r="H257" s="21">
        <f t="shared" si="55"/>
        <v>2.9822282447297444E-2</v>
      </c>
      <c r="I257" s="21">
        <f t="shared" si="55"/>
        <v>2.8638344849012291E-2</v>
      </c>
      <c r="J257" s="21">
        <f t="shared" si="55"/>
        <v>2.8325943237888722E-2</v>
      </c>
      <c r="K257" s="21">
        <f t="shared" si="55"/>
        <v>2.784772844109961E-2</v>
      </c>
      <c r="L257" s="21">
        <f t="shared" si="55"/>
        <v>2.8046968523202001E-2</v>
      </c>
      <c r="M257" s="21">
        <f t="shared" si="55"/>
        <v>2.69540394626487E-2</v>
      </c>
      <c r="N257" s="21">
        <f t="shared" si="55"/>
        <v>2.6955997568567532E-2</v>
      </c>
      <c r="O257" s="21">
        <f t="shared" si="55"/>
        <v>2.7144308011283091E-2</v>
      </c>
      <c r="P257" s="21">
        <f t="shared" si="55"/>
        <v>2.5997413355810222E-2</v>
      </c>
      <c r="Q257" s="21">
        <f t="shared" si="55"/>
        <v>2.7089556385470514E-2</v>
      </c>
      <c r="R257" s="21">
        <f t="shared" si="55"/>
        <v>2.5872200176361885E-2</v>
      </c>
      <c r="S257" s="21">
        <f t="shared" si="55"/>
        <v>2.6014460915095048E-2</v>
      </c>
      <c r="T257" s="21">
        <f t="shared" si="55"/>
        <v>2.6610608376012947E-2</v>
      </c>
      <c r="U257" s="21">
        <f t="shared" si="55"/>
        <v>2.7215252898871407E-2</v>
      </c>
      <c r="V257" s="21">
        <f t="shared" si="55"/>
        <v>2.7468473333597723E-2</v>
      </c>
      <c r="W257" s="21">
        <f t="shared" si="55"/>
        <v>2.7287421457551669E-2</v>
      </c>
      <c r="X257" s="21">
        <f t="shared" si="55"/>
        <v>2.5539858492094631E-2</v>
      </c>
      <c r="Y257" s="21">
        <f t="shared" si="55"/>
        <v>2.4078425144229702E-2</v>
      </c>
      <c r="Z257" s="21">
        <f t="shared" si="55"/>
        <v>2.4109936773992913E-2</v>
      </c>
      <c r="AA257" s="21">
        <f t="shared" si="55"/>
        <v>2.4319617763973754E-2</v>
      </c>
      <c r="AB257" s="21">
        <f t="shared" si="55"/>
        <v>2.427444313872406E-2</v>
      </c>
      <c r="AC257" s="21">
        <f t="shared" si="55"/>
        <v>2.4676798047279524E-2</v>
      </c>
      <c r="AD257" s="21">
        <f t="shared" si="55"/>
        <v>2.5073697224403946E-2</v>
      </c>
      <c r="AE257" s="21">
        <f t="shared" si="55"/>
        <v>2.5489250822148313E-2</v>
      </c>
    </row>
    <row r="258" spans="1:31" x14ac:dyDescent="0.2">
      <c r="A258" s="80" t="s">
        <v>488</v>
      </c>
      <c r="B258" s="4" t="s">
        <v>489</v>
      </c>
      <c r="C258" s="21">
        <f t="shared" ref="C258:AE258" si="56">+C259+C260+C264+C265+C266+C267+C268</f>
        <v>2.4589474384055447E-2</v>
      </c>
      <c r="D258" s="21">
        <f t="shared" si="56"/>
        <v>2.4327997701931607E-2</v>
      </c>
      <c r="E258" s="21">
        <f t="shared" si="56"/>
        <v>2.4495168542944666E-2</v>
      </c>
      <c r="F258" s="21">
        <f t="shared" si="56"/>
        <v>2.5416631389282879E-2</v>
      </c>
      <c r="G258" s="21">
        <f t="shared" si="56"/>
        <v>2.5495004380784555E-2</v>
      </c>
      <c r="H258" s="21">
        <f t="shared" si="56"/>
        <v>2.5562054126636181E-2</v>
      </c>
      <c r="I258" s="21">
        <f t="shared" si="56"/>
        <v>2.4591455050205189E-2</v>
      </c>
      <c r="J258" s="21">
        <f t="shared" si="56"/>
        <v>2.4303504966618202E-2</v>
      </c>
      <c r="K258" s="21">
        <f t="shared" si="56"/>
        <v>2.3881550063705109E-2</v>
      </c>
      <c r="L258" s="21">
        <f t="shared" si="56"/>
        <v>2.4078431553701953E-2</v>
      </c>
      <c r="M258" s="21">
        <f t="shared" si="56"/>
        <v>2.3100584033893361E-2</v>
      </c>
      <c r="N258" s="21">
        <f t="shared" si="56"/>
        <v>2.3105462883501814E-2</v>
      </c>
      <c r="O258" s="21">
        <f t="shared" si="56"/>
        <v>2.3290476440176563E-2</v>
      </c>
      <c r="P258" s="21">
        <f t="shared" si="56"/>
        <v>2.2263362374423445E-2</v>
      </c>
      <c r="Q258" s="21">
        <f t="shared" si="56"/>
        <v>2.3270355475535246E-2</v>
      </c>
      <c r="R258" s="21">
        <f t="shared" si="56"/>
        <v>2.2177059380688563E-2</v>
      </c>
      <c r="S258" s="21">
        <f t="shared" si="56"/>
        <v>2.2319142396071096E-2</v>
      </c>
      <c r="T258" s="21">
        <f t="shared" si="56"/>
        <v>2.2874072465365981E-2</v>
      </c>
      <c r="U258" s="21">
        <f t="shared" si="56"/>
        <v>2.3440172759597908E-2</v>
      </c>
      <c r="V258" s="21">
        <f t="shared" si="56"/>
        <v>2.368722191383019E-2</v>
      </c>
      <c r="W258" s="21">
        <f t="shared" si="56"/>
        <v>2.3538369256002258E-2</v>
      </c>
      <c r="X258" s="21">
        <f t="shared" si="56"/>
        <v>2.1970527252305191E-2</v>
      </c>
      <c r="Y258" s="21">
        <f t="shared" si="56"/>
        <v>2.0660856571345879E-2</v>
      </c>
      <c r="Z258" s="21">
        <f t="shared" si="56"/>
        <v>2.0710691959972612E-2</v>
      </c>
      <c r="AA258" s="21">
        <f t="shared" si="56"/>
        <v>2.0931753805848299E-2</v>
      </c>
      <c r="AB258" s="21">
        <f t="shared" si="56"/>
        <v>2.0912715870514218E-2</v>
      </c>
      <c r="AC258" s="21">
        <f t="shared" si="56"/>
        <v>2.1281222643933687E-2</v>
      </c>
      <c r="AD258" s="21">
        <f t="shared" si="56"/>
        <v>2.1645548959948246E-2</v>
      </c>
      <c r="AE258" s="21">
        <f t="shared" si="56"/>
        <v>2.2025623806421635E-2</v>
      </c>
    </row>
    <row r="259" spans="1:31" x14ac:dyDescent="0.2">
      <c r="A259" s="80" t="s">
        <v>490</v>
      </c>
      <c r="B259" s="4" t="s">
        <v>491</v>
      </c>
      <c r="C259" s="27">
        <v>3.5521875657604737E-3</v>
      </c>
      <c r="D259" s="27">
        <v>3.3969266386089129E-3</v>
      </c>
      <c r="E259" s="27">
        <v>3.7511804340449352E-3</v>
      </c>
      <c r="F259" s="27">
        <v>4.2077081090918633E-3</v>
      </c>
      <c r="G259" s="27">
        <v>4.212384793419178E-3</v>
      </c>
      <c r="H259" s="27">
        <v>4.6375530242774602E-3</v>
      </c>
      <c r="I259" s="27">
        <v>4.8244640406269338E-3</v>
      </c>
      <c r="J259" s="27">
        <v>4.7532135447792417E-3</v>
      </c>
      <c r="K259" s="27">
        <v>4.6138570963475366E-3</v>
      </c>
      <c r="L259" s="27">
        <v>5.0495969534493776E-3</v>
      </c>
      <c r="M259" s="27">
        <v>4.3465637779726458E-3</v>
      </c>
      <c r="N259" s="27">
        <v>4.6694811315501055E-3</v>
      </c>
      <c r="O259" s="27">
        <v>5.113852275957116E-3</v>
      </c>
      <c r="P259" s="27">
        <v>4.377431899734296E-3</v>
      </c>
      <c r="Q259" s="27">
        <v>5.6530582186573803E-3</v>
      </c>
      <c r="R259" s="27">
        <v>4.8189074684662891E-3</v>
      </c>
      <c r="S259" s="27">
        <v>5.2221222639059319E-3</v>
      </c>
      <c r="T259" s="27">
        <v>6.067860339898268E-3</v>
      </c>
      <c r="U259" s="27">
        <v>6.7632259697134236E-3</v>
      </c>
      <c r="V259" s="27">
        <v>7.1353172492988424E-3</v>
      </c>
      <c r="W259" s="27">
        <v>7.1087069864786854E-3</v>
      </c>
      <c r="X259" s="27">
        <v>5.7066457916787215E-3</v>
      </c>
      <c r="Y259" s="27">
        <v>4.5346823233092699E-3</v>
      </c>
      <c r="Z259" s="27">
        <v>4.7387333503518822E-3</v>
      </c>
      <c r="AA259" s="27">
        <v>5.2218771403272747E-3</v>
      </c>
      <c r="AB259" s="27">
        <v>5.3692023557245566E-3</v>
      </c>
      <c r="AC259" s="27">
        <v>5.6791786079635189E-3</v>
      </c>
      <c r="AD259" s="27">
        <v>5.9891548602024813E-3</v>
      </c>
      <c r="AE259" s="27">
        <v>6.2991311124414454E-3</v>
      </c>
    </row>
    <row r="260" spans="1:31" x14ac:dyDescent="0.2">
      <c r="A260" s="80" t="s">
        <v>492</v>
      </c>
      <c r="B260" s="4" t="s">
        <v>493</v>
      </c>
      <c r="C260" s="21">
        <f t="shared" ref="C260:AE260" si="57">+C261+C262+C263</f>
        <v>2.7619537984730066E-4</v>
      </c>
      <c r="D260" s="21">
        <f t="shared" si="57"/>
        <v>2.9629524413640832E-4</v>
      </c>
      <c r="E260" s="21">
        <f t="shared" si="57"/>
        <v>3.1752089029893517E-4</v>
      </c>
      <c r="F260" s="21">
        <f t="shared" si="57"/>
        <v>3.3318282454196521E-4</v>
      </c>
      <c r="G260" s="21">
        <f t="shared" si="57"/>
        <v>3.5222568617925199E-4</v>
      </c>
      <c r="H260" s="21">
        <f t="shared" si="57"/>
        <v>3.9441245053366833E-4</v>
      </c>
      <c r="I260" s="21">
        <f t="shared" si="57"/>
        <v>4.207449801618019E-4</v>
      </c>
      <c r="J260" s="21">
        <f t="shared" si="57"/>
        <v>4.5120343298241252E-4</v>
      </c>
      <c r="K260" s="21">
        <f t="shared" si="57"/>
        <v>4.9053461521261397E-4</v>
      </c>
      <c r="L260" s="21">
        <f t="shared" si="57"/>
        <v>5.3586895210832198E-4</v>
      </c>
      <c r="M260" s="21">
        <f t="shared" si="57"/>
        <v>5.6176702417669007E-4</v>
      </c>
      <c r="N260" s="21">
        <f t="shared" si="57"/>
        <v>7.1699963949542977E-4</v>
      </c>
      <c r="O260" s="21">
        <f t="shared" si="57"/>
        <v>7.5496299691995769E-4</v>
      </c>
      <c r="P260" s="21">
        <f t="shared" si="57"/>
        <v>7.6965708450347332E-4</v>
      </c>
      <c r="Q260" s="21">
        <f t="shared" si="57"/>
        <v>8.0144272201828617E-4</v>
      </c>
      <c r="R260" s="21">
        <f t="shared" si="57"/>
        <v>8.421392988024022E-4</v>
      </c>
      <c r="S260" s="21">
        <f t="shared" si="57"/>
        <v>8.9111670124612504E-4</v>
      </c>
      <c r="T260" s="21">
        <f t="shared" si="57"/>
        <v>9.2233741355879123E-4</v>
      </c>
      <c r="U260" s="21">
        <f t="shared" si="57"/>
        <v>8.8762985030833071E-4</v>
      </c>
      <c r="V260" s="21">
        <f t="shared" si="57"/>
        <v>8.5267866506295203E-4</v>
      </c>
      <c r="W260" s="21">
        <f t="shared" si="57"/>
        <v>8.2500539054089343E-4</v>
      </c>
      <c r="X260" s="21">
        <f t="shared" si="57"/>
        <v>8.3441544532034627E-4</v>
      </c>
      <c r="Y260" s="21">
        <f t="shared" si="57"/>
        <v>8.5792973184762396E-4</v>
      </c>
      <c r="Z260" s="21">
        <f t="shared" si="57"/>
        <v>8.6203911245658234E-4</v>
      </c>
      <c r="AA260" s="21">
        <f t="shared" si="57"/>
        <v>8.2458134811026068E-4</v>
      </c>
      <c r="AB260" s="21">
        <f t="shared" si="57"/>
        <v>8.8059309515623851E-4</v>
      </c>
      <c r="AC260" s="21">
        <f t="shared" si="57"/>
        <v>9.2587523357983488E-4</v>
      </c>
      <c r="AD260" s="21">
        <f t="shared" si="57"/>
        <v>9.6385929287050494E-4</v>
      </c>
      <c r="AE260" s="21">
        <f t="shared" si="57"/>
        <v>1.0134490599894009E-3</v>
      </c>
    </row>
    <row r="261" spans="1:31" x14ac:dyDescent="0.2">
      <c r="A261" s="80" t="s">
        <v>494</v>
      </c>
      <c r="B261" s="4" t="s">
        <v>495</v>
      </c>
      <c r="C261" s="27">
        <v>2.7619537984730066E-4</v>
      </c>
      <c r="D261" s="27">
        <v>2.9629524413640832E-4</v>
      </c>
      <c r="E261" s="27">
        <v>3.1752089029893517E-4</v>
      </c>
      <c r="F261" s="27">
        <v>3.3318282454196521E-4</v>
      </c>
      <c r="G261" s="27">
        <v>3.5222568617925199E-4</v>
      </c>
      <c r="H261" s="27">
        <v>3.9441245053366833E-4</v>
      </c>
      <c r="I261" s="27">
        <v>4.207449801618019E-4</v>
      </c>
      <c r="J261" s="27">
        <v>4.5120343298241252E-4</v>
      </c>
      <c r="K261" s="27">
        <v>4.9053461521261397E-4</v>
      </c>
      <c r="L261" s="27">
        <v>5.3586895210832198E-4</v>
      </c>
      <c r="M261" s="27">
        <v>5.6176702417669007E-4</v>
      </c>
      <c r="N261" s="27">
        <v>7.1699963949542977E-4</v>
      </c>
      <c r="O261" s="27">
        <v>7.5496299691995769E-4</v>
      </c>
      <c r="P261" s="27">
        <v>7.6965708450347332E-4</v>
      </c>
      <c r="Q261" s="27">
        <v>8.0144272201828617E-4</v>
      </c>
      <c r="R261" s="27">
        <v>8.421392988024022E-4</v>
      </c>
      <c r="S261" s="27">
        <v>8.9111670124612504E-4</v>
      </c>
      <c r="T261" s="27">
        <v>9.2233741355879123E-4</v>
      </c>
      <c r="U261" s="27">
        <v>8.8762985030833071E-4</v>
      </c>
      <c r="V261" s="27">
        <v>8.5267866506295203E-4</v>
      </c>
      <c r="W261" s="27">
        <v>8.2500539054089343E-4</v>
      </c>
      <c r="X261" s="27">
        <v>8.3441544532034627E-4</v>
      </c>
      <c r="Y261" s="27">
        <v>8.5792973184762396E-4</v>
      </c>
      <c r="Z261" s="27">
        <v>8.6203911245658234E-4</v>
      </c>
      <c r="AA261" s="27">
        <v>8.2458134811026068E-4</v>
      </c>
      <c r="AB261" s="27">
        <v>8.8059309515623851E-4</v>
      </c>
      <c r="AC261" s="27">
        <v>9.2587523357983488E-4</v>
      </c>
      <c r="AD261" s="27">
        <v>9.6385929287050494E-4</v>
      </c>
      <c r="AE261" s="27">
        <v>1.0134490599894009E-3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1.9312395681460228E-2</v>
      </c>
      <c r="D264" s="27">
        <v>1.9183634697031781E-2</v>
      </c>
      <c r="E264" s="27">
        <v>1.9171788406842912E-2</v>
      </c>
      <c r="F264" s="27">
        <v>1.931790924147634E-2</v>
      </c>
      <c r="G264" s="27">
        <v>1.9383614199906009E-2</v>
      </c>
      <c r="H264" s="27">
        <v>1.9207619055279658E-2</v>
      </c>
      <c r="I264" s="27">
        <v>1.8035572555092912E-2</v>
      </c>
      <c r="J264" s="27">
        <v>1.7960512618032581E-2</v>
      </c>
      <c r="K264" s="27">
        <v>1.7657685265415096E-2</v>
      </c>
      <c r="L264" s="27">
        <v>1.7353940157748732E-2</v>
      </c>
      <c r="M264" s="27">
        <v>1.7053439283813067E-2</v>
      </c>
      <c r="N264" s="27">
        <v>1.6589926764873374E-2</v>
      </c>
      <c r="O264" s="27">
        <v>1.6301675268196831E-2</v>
      </c>
      <c r="P264" s="27">
        <v>1.6009979074226518E-2</v>
      </c>
      <c r="Q264" s="27">
        <v>1.5721358267930155E-2</v>
      </c>
      <c r="R264" s="27">
        <v>1.5432592224104981E-2</v>
      </c>
      <c r="S264" s="27">
        <v>1.5132277359455626E-2</v>
      </c>
      <c r="T264" s="27">
        <v>1.4835349277239535E-2</v>
      </c>
      <c r="U264" s="27">
        <v>1.4709757043702212E-2</v>
      </c>
      <c r="V264" s="27">
        <v>1.4584196923059433E-2</v>
      </c>
      <c r="W264" s="27">
        <v>1.4459077536254108E-2</v>
      </c>
      <c r="X264" s="27">
        <v>1.4247216782822028E-2</v>
      </c>
      <c r="Y264" s="27">
        <v>1.4056632788007358E-2</v>
      </c>
      <c r="Z264" s="27">
        <v>1.3863233190038191E-2</v>
      </c>
      <c r="AA264" s="27">
        <v>1.3595059399357482E-2</v>
      </c>
      <c r="AB264" s="27">
        <v>1.3328206820262601E-2</v>
      </c>
      <c r="AC264" s="27">
        <v>1.3295896237026036E-2</v>
      </c>
      <c r="AD264" s="27">
        <v>1.3265429071794016E-2</v>
      </c>
      <c r="AE264" s="27">
        <v>1.323807278737381E-2</v>
      </c>
    </row>
    <row r="265" spans="1:31" x14ac:dyDescent="0.2">
      <c r="A265" s="80" t="s">
        <v>502</v>
      </c>
      <c r="B265" s="4" t="s">
        <v>503</v>
      </c>
      <c r="C265" s="27">
        <v>1.448695756987445E-3</v>
      </c>
      <c r="D265" s="27">
        <v>1.4511411221545059E-3</v>
      </c>
      <c r="E265" s="27">
        <v>1.2546788117578846E-3</v>
      </c>
      <c r="F265" s="27">
        <v>1.5578312141727099E-3</v>
      </c>
      <c r="G265" s="27">
        <v>1.546779701280115E-3</v>
      </c>
      <c r="H265" s="27">
        <v>1.3224695965453955E-3</v>
      </c>
      <c r="I265" s="27">
        <v>1.3106734743235403E-3</v>
      </c>
      <c r="J265" s="27">
        <v>1.1385753708239678E-3</v>
      </c>
      <c r="K265" s="27">
        <v>1.119473086729862E-3</v>
      </c>
      <c r="L265" s="27">
        <v>1.1390254903955212E-3</v>
      </c>
      <c r="M265" s="27">
        <v>1.1388139479309597E-3</v>
      </c>
      <c r="N265" s="27">
        <v>1.1290553475829055E-3</v>
      </c>
      <c r="O265" s="27">
        <v>1.1199858991026586E-3</v>
      </c>
      <c r="P265" s="27">
        <v>1.1062943159591602E-3</v>
      </c>
      <c r="Q265" s="27">
        <v>1.0944962669294281E-3</v>
      </c>
      <c r="R265" s="27">
        <v>1.0834203893148897E-3</v>
      </c>
      <c r="S265" s="27">
        <v>1.0736260714634123E-3</v>
      </c>
      <c r="T265" s="27">
        <v>1.0485254346693884E-3</v>
      </c>
      <c r="U265" s="27">
        <v>1.0795598958739416E-3</v>
      </c>
      <c r="V265" s="27">
        <v>1.1150290764089614E-3</v>
      </c>
      <c r="W265" s="27">
        <v>1.1455793427285678E-3</v>
      </c>
      <c r="X265" s="27">
        <v>1.182249232484093E-3</v>
      </c>
      <c r="Y265" s="27">
        <v>1.2116117281816281E-3</v>
      </c>
      <c r="Z265" s="27">
        <v>1.2466863071259567E-3</v>
      </c>
      <c r="AA265" s="27">
        <v>1.2902359180532801E-3</v>
      </c>
      <c r="AB265" s="27">
        <v>1.3347135993708216E-3</v>
      </c>
      <c r="AC265" s="27">
        <v>1.3802725653642991E-3</v>
      </c>
      <c r="AD265" s="27">
        <v>1.427105735081243E-3</v>
      </c>
      <c r="AE265" s="27">
        <v>1.4749708466169791E-3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58">+C270+C277</f>
        <v>4.1595910145369982E-3</v>
      </c>
      <c r="D269" s="21">
        <f t="shared" si="58"/>
        <v>4.1206686923605778E-3</v>
      </c>
      <c r="E269" s="21">
        <f t="shared" si="58"/>
        <v>4.1543584919056693E-3</v>
      </c>
      <c r="F269" s="21">
        <f t="shared" si="58"/>
        <v>4.2279562191415779E-3</v>
      </c>
      <c r="G269" s="21">
        <f t="shared" si="58"/>
        <v>4.2409005666730511E-3</v>
      </c>
      <c r="H269" s="21">
        <f t="shared" si="58"/>
        <v>4.2602283206612636E-3</v>
      </c>
      <c r="I269" s="21">
        <f t="shared" si="58"/>
        <v>4.0468897988071009E-3</v>
      </c>
      <c r="J269" s="21">
        <f t="shared" si="58"/>
        <v>4.0224382712705214E-3</v>
      </c>
      <c r="K269" s="21">
        <f t="shared" si="58"/>
        <v>3.966178377394501E-3</v>
      </c>
      <c r="L269" s="21">
        <f t="shared" si="58"/>
        <v>3.968536969500047E-3</v>
      </c>
      <c r="M269" s="21">
        <f t="shared" si="58"/>
        <v>3.8534554287553381E-3</v>
      </c>
      <c r="N269" s="21">
        <f t="shared" si="58"/>
        <v>3.8505346850657195E-3</v>
      </c>
      <c r="O269" s="21">
        <f t="shared" si="58"/>
        <v>3.8538315711065291E-3</v>
      </c>
      <c r="P269" s="21">
        <f t="shared" si="58"/>
        <v>3.7340509813867757E-3</v>
      </c>
      <c r="Q269" s="21">
        <f t="shared" si="58"/>
        <v>3.8192009099352687E-3</v>
      </c>
      <c r="R269" s="21">
        <f t="shared" si="58"/>
        <v>3.6951407956733219E-3</v>
      </c>
      <c r="S269" s="21">
        <f t="shared" si="58"/>
        <v>3.6953185190239527E-3</v>
      </c>
      <c r="T269" s="21">
        <f t="shared" si="58"/>
        <v>3.7365359106469672E-3</v>
      </c>
      <c r="U269" s="21">
        <f t="shared" si="58"/>
        <v>3.7750801392735E-3</v>
      </c>
      <c r="V269" s="21">
        <f t="shared" si="58"/>
        <v>3.7812514197675313E-3</v>
      </c>
      <c r="W269" s="21">
        <f t="shared" si="58"/>
        <v>3.7490522015494136E-3</v>
      </c>
      <c r="X269" s="21">
        <f t="shared" si="58"/>
        <v>3.5693312397894394E-3</v>
      </c>
      <c r="Y269" s="21">
        <f t="shared" si="58"/>
        <v>3.4175685728838239E-3</v>
      </c>
      <c r="Z269" s="21">
        <f t="shared" si="58"/>
        <v>3.3992448140203017E-3</v>
      </c>
      <c r="AA269" s="21">
        <f t="shared" si="58"/>
        <v>3.3878639581254545E-3</v>
      </c>
      <c r="AB269" s="21">
        <f t="shared" si="58"/>
        <v>3.3617272682098416E-3</v>
      </c>
      <c r="AC269" s="21">
        <f t="shared" si="58"/>
        <v>3.3955754033458364E-3</v>
      </c>
      <c r="AD269" s="21">
        <f t="shared" si="58"/>
        <v>3.428148264455701E-3</v>
      </c>
      <c r="AE269" s="21">
        <f t="shared" si="58"/>
        <v>3.4636270157266781E-3</v>
      </c>
    </row>
    <row r="270" spans="1:31" x14ac:dyDescent="0.2">
      <c r="A270" s="80" t="s">
        <v>511</v>
      </c>
      <c r="B270" s="4" t="s">
        <v>512</v>
      </c>
      <c r="C270" s="21">
        <f t="shared" ref="C270:AE270" si="59">+C271+C272+C276</f>
        <v>4.1595910145369982E-3</v>
      </c>
      <c r="D270" s="21">
        <f t="shared" si="59"/>
        <v>4.1206686923605778E-3</v>
      </c>
      <c r="E270" s="21">
        <f t="shared" si="59"/>
        <v>4.1543584919056693E-3</v>
      </c>
      <c r="F270" s="21">
        <f t="shared" si="59"/>
        <v>4.2279562191415779E-3</v>
      </c>
      <c r="G270" s="21">
        <f t="shared" si="59"/>
        <v>4.2409005666730511E-3</v>
      </c>
      <c r="H270" s="21">
        <f t="shared" si="59"/>
        <v>4.2602283206612636E-3</v>
      </c>
      <c r="I270" s="21">
        <f t="shared" si="59"/>
        <v>4.0468897988071009E-3</v>
      </c>
      <c r="J270" s="21">
        <f t="shared" si="59"/>
        <v>4.0224382712705214E-3</v>
      </c>
      <c r="K270" s="21">
        <f t="shared" si="59"/>
        <v>3.966178377394501E-3</v>
      </c>
      <c r="L270" s="21">
        <f t="shared" si="59"/>
        <v>3.968536969500047E-3</v>
      </c>
      <c r="M270" s="21">
        <f t="shared" si="59"/>
        <v>3.8534554287553381E-3</v>
      </c>
      <c r="N270" s="21">
        <f t="shared" si="59"/>
        <v>3.8505346850657195E-3</v>
      </c>
      <c r="O270" s="21">
        <f t="shared" si="59"/>
        <v>3.8538315711065291E-3</v>
      </c>
      <c r="P270" s="21">
        <f t="shared" si="59"/>
        <v>3.7340509813867757E-3</v>
      </c>
      <c r="Q270" s="21">
        <f t="shared" si="59"/>
        <v>3.8192009099352687E-3</v>
      </c>
      <c r="R270" s="21">
        <f t="shared" si="59"/>
        <v>3.6951407956733219E-3</v>
      </c>
      <c r="S270" s="21">
        <f t="shared" si="59"/>
        <v>3.6953185190239527E-3</v>
      </c>
      <c r="T270" s="21">
        <f t="shared" si="59"/>
        <v>3.7365359106469672E-3</v>
      </c>
      <c r="U270" s="21">
        <f t="shared" si="59"/>
        <v>3.7750801392735E-3</v>
      </c>
      <c r="V270" s="21">
        <f t="shared" si="59"/>
        <v>3.7812514197675313E-3</v>
      </c>
      <c r="W270" s="21">
        <f t="shared" si="59"/>
        <v>3.7490522015494136E-3</v>
      </c>
      <c r="X270" s="21">
        <f t="shared" si="59"/>
        <v>3.5693312397894394E-3</v>
      </c>
      <c r="Y270" s="21">
        <f t="shared" si="59"/>
        <v>3.4175685728838239E-3</v>
      </c>
      <c r="Z270" s="21">
        <f t="shared" si="59"/>
        <v>3.3992448140203017E-3</v>
      </c>
      <c r="AA270" s="21">
        <f t="shared" si="59"/>
        <v>3.3878639581254545E-3</v>
      </c>
      <c r="AB270" s="21">
        <f t="shared" si="59"/>
        <v>3.3617272682098416E-3</v>
      </c>
      <c r="AC270" s="21">
        <f t="shared" si="59"/>
        <v>3.3955754033458364E-3</v>
      </c>
      <c r="AD270" s="21">
        <f t="shared" si="59"/>
        <v>3.428148264455701E-3</v>
      </c>
      <c r="AE270" s="21">
        <f t="shared" si="59"/>
        <v>3.4636270157266781E-3</v>
      </c>
    </row>
    <row r="271" spans="1:31" x14ac:dyDescent="0.2">
      <c r="A271" s="80" t="s">
        <v>513</v>
      </c>
      <c r="B271" s="4" t="s">
        <v>491</v>
      </c>
      <c r="C271" s="27">
        <v>3.5521875657604734E-4</v>
      </c>
      <c r="D271" s="27">
        <v>3.3969266386089133E-4</v>
      </c>
      <c r="E271" s="27">
        <v>3.7511804340449356E-4</v>
      </c>
      <c r="F271" s="27">
        <v>4.2077081090918637E-4</v>
      </c>
      <c r="G271" s="27">
        <v>4.2123847934191782E-4</v>
      </c>
      <c r="H271" s="27">
        <v>4.6375530242774603E-4</v>
      </c>
      <c r="I271" s="27">
        <v>4.8244640406269339E-4</v>
      </c>
      <c r="J271" s="27">
        <v>4.7532135447792424E-4</v>
      </c>
      <c r="K271" s="27">
        <v>4.6138570963475377E-4</v>
      </c>
      <c r="L271" s="27">
        <v>5.049596953449378E-4</v>
      </c>
      <c r="M271" s="27">
        <v>4.3465637779726462E-4</v>
      </c>
      <c r="N271" s="27">
        <v>4.6694811315501055E-4</v>
      </c>
      <c r="O271" s="27">
        <v>5.1138522759571164E-4</v>
      </c>
      <c r="P271" s="27">
        <v>4.3774318997342961E-4</v>
      </c>
      <c r="Q271" s="27">
        <v>5.65305821865738E-4</v>
      </c>
      <c r="R271" s="27">
        <v>4.8189074684662893E-4</v>
      </c>
      <c r="S271" s="27">
        <v>5.2221222639059332E-4</v>
      </c>
      <c r="T271" s="27">
        <v>6.067860339898268E-4</v>
      </c>
      <c r="U271" s="27">
        <v>6.7632259697134229E-4</v>
      </c>
      <c r="V271" s="27">
        <v>7.1353172492988435E-4</v>
      </c>
      <c r="W271" s="27">
        <v>7.1087069864786856E-4</v>
      </c>
      <c r="X271" s="27">
        <v>5.7066457916787211E-4</v>
      </c>
      <c r="Y271" s="27">
        <v>4.5346823233092701E-4</v>
      </c>
      <c r="Z271" s="27">
        <v>4.7387333503518827E-4</v>
      </c>
      <c r="AA271" s="27">
        <v>5.2218771403272739E-4</v>
      </c>
      <c r="AB271" s="27">
        <v>5.3692023557245572E-4</v>
      </c>
      <c r="AC271" s="27">
        <v>5.6791786079635187E-4</v>
      </c>
      <c r="AD271" s="27">
        <v>5.9891548602024802E-4</v>
      </c>
      <c r="AE271" s="27">
        <v>6.299131112441446E-4</v>
      </c>
    </row>
    <row r="272" spans="1:31" x14ac:dyDescent="0.2">
      <c r="A272" s="80" t="s">
        <v>514</v>
      </c>
      <c r="B272" s="4" t="s">
        <v>493</v>
      </c>
      <c r="C272" s="21">
        <f t="shared" ref="C272:AE272" si="60">+C273+C274+C275</f>
        <v>5.5239075969460138E-5</v>
      </c>
      <c r="D272" s="21">
        <f t="shared" si="60"/>
        <v>5.9259048827281651E-5</v>
      </c>
      <c r="E272" s="21">
        <f t="shared" si="60"/>
        <v>6.3504178059787042E-5</v>
      </c>
      <c r="F272" s="21">
        <f t="shared" si="60"/>
        <v>6.6636564908393044E-5</v>
      </c>
      <c r="G272" s="21">
        <f t="shared" si="60"/>
        <v>7.0445137235850377E-5</v>
      </c>
      <c r="H272" s="21">
        <f t="shared" si="60"/>
        <v>7.8882490106733675E-5</v>
      </c>
      <c r="I272" s="21">
        <f t="shared" si="60"/>
        <v>8.4148996032360385E-5</v>
      </c>
      <c r="J272" s="21">
        <f t="shared" si="60"/>
        <v>9.0240686596482499E-5</v>
      </c>
      <c r="K272" s="21">
        <f t="shared" si="60"/>
        <v>9.8106923042522799E-5</v>
      </c>
      <c r="L272" s="21">
        <f t="shared" si="60"/>
        <v>1.0717379042166441E-4</v>
      </c>
      <c r="M272" s="21">
        <f t="shared" si="60"/>
        <v>1.1235340483533801E-4</v>
      </c>
      <c r="N272" s="21">
        <f t="shared" si="60"/>
        <v>1.4339992789908599E-4</v>
      </c>
      <c r="O272" s="21">
        <f t="shared" si="60"/>
        <v>1.5099259938399154E-4</v>
      </c>
      <c r="P272" s="21">
        <f t="shared" si="60"/>
        <v>1.5393141690069466E-4</v>
      </c>
      <c r="Q272" s="21">
        <f t="shared" si="60"/>
        <v>1.6028854440365724E-4</v>
      </c>
      <c r="R272" s="21">
        <f t="shared" si="60"/>
        <v>1.6842785976048047E-4</v>
      </c>
      <c r="S272" s="21">
        <f t="shared" si="60"/>
        <v>1.7822334024922504E-4</v>
      </c>
      <c r="T272" s="21">
        <f t="shared" si="60"/>
        <v>1.8446748271175827E-4</v>
      </c>
      <c r="U272" s="21">
        <f t="shared" si="60"/>
        <v>1.7752597006166613E-4</v>
      </c>
      <c r="V272" s="21">
        <f t="shared" si="60"/>
        <v>1.7053573301259041E-4</v>
      </c>
      <c r="W272" s="21">
        <f t="shared" si="60"/>
        <v>1.6500107810817871E-4</v>
      </c>
      <c r="X272" s="21">
        <f t="shared" si="60"/>
        <v>1.6688308906406929E-4</v>
      </c>
      <c r="Y272" s="21">
        <f t="shared" si="60"/>
        <v>1.7158594636952477E-4</v>
      </c>
      <c r="Z272" s="21">
        <f t="shared" si="60"/>
        <v>1.7240782249131647E-4</v>
      </c>
      <c r="AA272" s="21">
        <f t="shared" si="60"/>
        <v>1.6491626962205215E-4</v>
      </c>
      <c r="AB272" s="21">
        <f t="shared" si="60"/>
        <v>1.7611861903124771E-4</v>
      </c>
      <c r="AC272" s="21">
        <f t="shared" si="60"/>
        <v>1.8517504671596699E-4</v>
      </c>
      <c r="AD272" s="21">
        <f t="shared" si="60"/>
        <v>1.92771858574101E-4</v>
      </c>
      <c r="AE272" s="21">
        <f t="shared" si="60"/>
        <v>2.0268981199788019E-4</v>
      </c>
    </row>
    <row r="273" spans="1:31" x14ac:dyDescent="0.2">
      <c r="A273" s="80" t="s">
        <v>515</v>
      </c>
      <c r="B273" s="4" t="s">
        <v>495</v>
      </c>
      <c r="C273" s="27">
        <v>5.5239075969460138E-5</v>
      </c>
      <c r="D273" s="27">
        <v>5.9259048827281651E-5</v>
      </c>
      <c r="E273" s="27">
        <v>6.3504178059787042E-5</v>
      </c>
      <c r="F273" s="27">
        <v>6.6636564908393044E-5</v>
      </c>
      <c r="G273" s="27">
        <v>7.0445137235850377E-5</v>
      </c>
      <c r="H273" s="27">
        <v>7.8882490106733675E-5</v>
      </c>
      <c r="I273" s="27">
        <v>8.4148996032360385E-5</v>
      </c>
      <c r="J273" s="27">
        <v>9.0240686596482499E-5</v>
      </c>
      <c r="K273" s="27">
        <v>9.8106923042522799E-5</v>
      </c>
      <c r="L273" s="27">
        <v>1.0717379042166441E-4</v>
      </c>
      <c r="M273" s="27">
        <v>1.1235340483533801E-4</v>
      </c>
      <c r="N273" s="27">
        <v>1.4339992789908599E-4</v>
      </c>
      <c r="O273" s="27">
        <v>1.5099259938399154E-4</v>
      </c>
      <c r="P273" s="27">
        <v>1.5393141690069466E-4</v>
      </c>
      <c r="Q273" s="27">
        <v>1.6028854440365724E-4</v>
      </c>
      <c r="R273" s="27">
        <v>1.6842785976048047E-4</v>
      </c>
      <c r="S273" s="27">
        <v>1.7822334024922504E-4</v>
      </c>
      <c r="T273" s="27">
        <v>1.8446748271175827E-4</v>
      </c>
      <c r="U273" s="27">
        <v>1.7752597006166613E-4</v>
      </c>
      <c r="V273" s="27">
        <v>1.7053573301259041E-4</v>
      </c>
      <c r="W273" s="27">
        <v>1.6500107810817871E-4</v>
      </c>
      <c r="X273" s="27">
        <v>1.6688308906406929E-4</v>
      </c>
      <c r="Y273" s="27">
        <v>1.7158594636952477E-4</v>
      </c>
      <c r="Z273" s="27">
        <v>1.7240782249131647E-4</v>
      </c>
      <c r="AA273" s="27">
        <v>1.6491626962205215E-4</v>
      </c>
      <c r="AB273" s="27">
        <v>1.7611861903124771E-4</v>
      </c>
      <c r="AC273" s="27">
        <v>1.8517504671596699E-4</v>
      </c>
      <c r="AD273" s="27">
        <v>1.92771858574101E-4</v>
      </c>
      <c r="AE273" s="27">
        <v>2.0268981199788019E-4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3.7491331819914909E-3</v>
      </c>
      <c r="D276" s="27">
        <v>3.7217169796724052E-3</v>
      </c>
      <c r="E276" s="27">
        <v>3.7157362704413888E-3</v>
      </c>
      <c r="F276" s="27">
        <v>3.7405488433239985E-3</v>
      </c>
      <c r="G276" s="27">
        <v>3.7492169500952825E-3</v>
      </c>
      <c r="H276" s="27">
        <v>3.7175905281267843E-3</v>
      </c>
      <c r="I276" s="27">
        <v>3.480294398712047E-3</v>
      </c>
      <c r="J276" s="27">
        <v>3.456876230196115E-3</v>
      </c>
      <c r="K276" s="27">
        <v>3.4066857447172245E-3</v>
      </c>
      <c r="L276" s="27">
        <v>3.3564034837334448E-3</v>
      </c>
      <c r="M276" s="27">
        <v>3.3064456461227355E-3</v>
      </c>
      <c r="N276" s="27">
        <v>3.240186644011623E-3</v>
      </c>
      <c r="O276" s="27">
        <v>3.191453744126826E-3</v>
      </c>
      <c r="P276" s="27">
        <v>3.1423763745126515E-3</v>
      </c>
      <c r="Q276" s="27">
        <v>3.0936065436658732E-3</v>
      </c>
      <c r="R276" s="27">
        <v>3.0448221890662128E-3</v>
      </c>
      <c r="S276" s="27">
        <v>2.9948829523841346E-3</v>
      </c>
      <c r="T276" s="27">
        <v>2.945282393945382E-3</v>
      </c>
      <c r="U276" s="27">
        <v>2.9212315722404918E-3</v>
      </c>
      <c r="V276" s="27">
        <v>2.8971839618250565E-3</v>
      </c>
      <c r="W276" s="27">
        <v>2.8731804247933662E-3</v>
      </c>
      <c r="X276" s="27">
        <v>2.831783571557498E-3</v>
      </c>
      <c r="Y276" s="27">
        <v>2.792514394183372E-3</v>
      </c>
      <c r="Z276" s="27">
        <v>2.752963656493797E-3</v>
      </c>
      <c r="AA276" s="27">
        <v>2.7007599744706752E-3</v>
      </c>
      <c r="AB276" s="27">
        <v>2.6486884136061382E-3</v>
      </c>
      <c r="AC276" s="27">
        <v>2.6424824958335173E-3</v>
      </c>
      <c r="AD276" s="27">
        <v>2.6364609198613518E-3</v>
      </c>
      <c r="AE276" s="27">
        <v>2.6310240924846532E-3</v>
      </c>
    </row>
    <row r="277" spans="1:31" x14ac:dyDescent="0.2">
      <c r="A277" s="80" t="s">
        <v>520</v>
      </c>
      <c r="B277" s="4" t="s">
        <v>521</v>
      </c>
      <c r="C277" s="21">
        <f t="shared" ref="C277:AE277" si="61">+C278+C279+C283+C284+C285</f>
        <v>0</v>
      </c>
      <c r="D277" s="21">
        <f t="shared" si="61"/>
        <v>0</v>
      </c>
      <c r="E277" s="21">
        <f t="shared" si="61"/>
        <v>0</v>
      </c>
      <c r="F277" s="21">
        <f t="shared" si="61"/>
        <v>0</v>
      </c>
      <c r="G277" s="21">
        <f t="shared" si="61"/>
        <v>0</v>
      </c>
      <c r="H277" s="21">
        <f t="shared" si="61"/>
        <v>0</v>
      </c>
      <c r="I277" s="21">
        <f t="shared" si="61"/>
        <v>0</v>
      </c>
      <c r="J277" s="21">
        <f t="shared" si="61"/>
        <v>0</v>
      </c>
      <c r="K277" s="21">
        <f t="shared" si="61"/>
        <v>0</v>
      </c>
      <c r="L277" s="21">
        <f t="shared" si="61"/>
        <v>0</v>
      </c>
      <c r="M277" s="21">
        <f t="shared" si="61"/>
        <v>0</v>
      </c>
      <c r="N277" s="21">
        <f t="shared" si="61"/>
        <v>0</v>
      </c>
      <c r="O277" s="21">
        <f t="shared" si="61"/>
        <v>0</v>
      </c>
      <c r="P277" s="21">
        <f t="shared" si="61"/>
        <v>0</v>
      </c>
      <c r="Q277" s="21">
        <f t="shared" si="61"/>
        <v>0</v>
      </c>
      <c r="R277" s="21">
        <f t="shared" si="61"/>
        <v>0</v>
      </c>
      <c r="S277" s="21">
        <f t="shared" si="61"/>
        <v>0</v>
      </c>
      <c r="T277" s="21">
        <f t="shared" si="61"/>
        <v>0</v>
      </c>
      <c r="U277" s="21">
        <f t="shared" si="61"/>
        <v>0</v>
      </c>
      <c r="V277" s="21">
        <f t="shared" si="61"/>
        <v>0</v>
      </c>
      <c r="W277" s="21">
        <f t="shared" si="61"/>
        <v>0</v>
      </c>
      <c r="X277" s="21">
        <f t="shared" si="61"/>
        <v>0</v>
      </c>
      <c r="Y277" s="21">
        <f t="shared" si="61"/>
        <v>0</v>
      </c>
      <c r="Z277" s="21">
        <f t="shared" si="61"/>
        <v>0</v>
      </c>
      <c r="AA277" s="21">
        <f t="shared" si="61"/>
        <v>0</v>
      </c>
      <c r="AB277" s="21">
        <f t="shared" si="61"/>
        <v>0</v>
      </c>
      <c r="AC277" s="21">
        <f t="shared" si="61"/>
        <v>0</v>
      </c>
      <c r="AD277" s="21">
        <f t="shared" si="61"/>
        <v>0</v>
      </c>
      <c r="AE277" s="21">
        <f t="shared" si="61"/>
        <v>0</v>
      </c>
    </row>
    <row r="278" spans="1:31" x14ac:dyDescent="0.2">
      <c r="A278" s="80" t="s">
        <v>522</v>
      </c>
      <c r="B278" s="4" t="s">
        <v>491</v>
      </c>
      <c r="C278" s="27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0</v>
      </c>
      <c r="AA278" s="27">
        <v>0</v>
      </c>
      <c r="AB278" s="27">
        <v>0</v>
      </c>
      <c r="AC278" s="27">
        <v>0</v>
      </c>
      <c r="AD278" s="27">
        <v>0</v>
      </c>
      <c r="AE278" s="27">
        <v>0</v>
      </c>
    </row>
    <row r="279" spans="1:31" x14ac:dyDescent="0.2">
      <c r="A279" s="80" t="s">
        <v>523</v>
      </c>
      <c r="B279" s="4" t="s">
        <v>493</v>
      </c>
      <c r="C279" s="21">
        <f t="shared" ref="C279:AE279" si="62">+C280+C281+C282</f>
        <v>0</v>
      </c>
      <c r="D279" s="21">
        <f t="shared" si="62"/>
        <v>0</v>
      </c>
      <c r="E279" s="21">
        <f t="shared" si="62"/>
        <v>0</v>
      </c>
      <c r="F279" s="21">
        <f t="shared" si="62"/>
        <v>0</v>
      </c>
      <c r="G279" s="21">
        <f t="shared" si="62"/>
        <v>0</v>
      </c>
      <c r="H279" s="21">
        <f t="shared" si="62"/>
        <v>0</v>
      </c>
      <c r="I279" s="21">
        <f t="shared" si="62"/>
        <v>0</v>
      </c>
      <c r="J279" s="21">
        <f t="shared" si="62"/>
        <v>0</v>
      </c>
      <c r="K279" s="21">
        <f t="shared" si="62"/>
        <v>0</v>
      </c>
      <c r="L279" s="21">
        <f t="shared" si="62"/>
        <v>0</v>
      </c>
      <c r="M279" s="21">
        <f t="shared" si="62"/>
        <v>0</v>
      </c>
      <c r="N279" s="21">
        <f t="shared" si="62"/>
        <v>0</v>
      </c>
      <c r="O279" s="21">
        <f t="shared" si="62"/>
        <v>0</v>
      </c>
      <c r="P279" s="21">
        <f t="shared" si="62"/>
        <v>0</v>
      </c>
      <c r="Q279" s="21">
        <f t="shared" si="62"/>
        <v>0</v>
      </c>
      <c r="R279" s="21">
        <f t="shared" si="62"/>
        <v>0</v>
      </c>
      <c r="S279" s="21">
        <f t="shared" si="62"/>
        <v>0</v>
      </c>
      <c r="T279" s="21">
        <f t="shared" si="62"/>
        <v>0</v>
      </c>
      <c r="U279" s="21">
        <f t="shared" si="62"/>
        <v>0</v>
      </c>
      <c r="V279" s="21">
        <f t="shared" si="62"/>
        <v>0</v>
      </c>
      <c r="W279" s="21">
        <f t="shared" si="62"/>
        <v>0</v>
      </c>
      <c r="X279" s="21">
        <f t="shared" si="62"/>
        <v>0</v>
      </c>
      <c r="Y279" s="21">
        <f t="shared" si="62"/>
        <v>0</v>
      </c>
      <c r="Z279" s="21">
        <f t="shared" si="62"/>
        <v>0</v>
      </c>
      <c r="AA279" s="21">
        <f t="shared" si="62"/>
        <v>0</v>
      </c>
      <c r="AB279" s="21">
        <f t="shared" si="62"/>
        <v>0</v>
      </c>
      <c r="AC279" s="21">
        <f t="shared" si="62"/>
        <v>0</v>
      </c>
      <c r="AD279" s="21">
        <f t="shared" si="62"/>
        <v>0</v>
      </c>
      <c r="AE279" s="21">
        <f t="shared" si="62"/>
        <v>0</v>
      </c>
    </row>
    <row r="280" spans="1:31" x14ac:dyDescent="0.2">
      <c r="A280" s="80" t="s">
        <v>524</v>
      </c>
      <c r="B280" s="4" t="s">
        <v>495</v>
      </c>
      <c r="C280" s="27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0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</row>
    <row r="284" spans="1:31" x14ac:dyDescent="0.2">
      <c r="A284" s="80" t="s">
        <v>528</v>
      </c>
      <c r="B284" s="4" t="s">
        <v>503</v>
      </c>
      <c r="C284" s="27"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0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3">+C288+C289+C290</f>
        <v>2.1175409116697886E-5</v>
      </c>
      <c r="D287" s="21">
        <f t="shared" si="63"/>
        <v>2.0197885655613588E-5</v>
      </c>
      <c r="E287" s="21">
        <f t="shared" si="63"/>
        <v>1.9238240542446965E-5</v>
      </c>
      <c r="F287" s="21">
        <f t="shared" si="63"/>
        <v>1.8309085557446253E-5</v>
      </c>
      <c r="G287" s="21">
        <f t="shared" si="63"/>
        <v>1.7410615194324229E-5</v>
      </c>
      <c r="H287" s="21">
        <f t="shared" si="63"/>
        <v>1.653733639186906E-5</v>
      </c>
      <c r="I287" s="21">
        <f t="shared" si="63"/>
        <v>1.5765701754335965E-5</v>
      </c>
      <c r="J287" s="21">
        <f t="shared" si="63"/>
        <v>1.5340836180800672E-5</v>
      </c>
      <c r="K287" s="21">
        <f t="shared" si="63"/>
        <v>1.5279169186559291E-5</v>
      </c>
      <c r="L287" s="21">
        <f t="shared" si="63"/>
        <v>1.5159754194677923E-5</v>
      </c>
      <c r="M287" s="21">
        <f t="shared" si="63"/>
        <v>1.5001268110577209E-5</v>
      </c>
      <c r="N287" s="21">
        <f t="shared" si="63"/>
        <v>1.4492461649731737E-5</v>
      </c>
      <c r="O287" s="21">
        <f t="shared" si="63"/>
        <v>1.3865771674731075E-5</v>
      </c>
      <c r="P287" s="21">
        <f t="shared" si="63"/>
        <v>1.3124364557593589E-5</v>
      </c>
      <c r="Q287" s="21">
        <f t="shared" si="63"/>
        <v>1.2268267561038389E-5</v>
      </c>
      <c r="R287" s="21">
        <f t="shared" si="63"/>
        <v>1.1296332855666517E-5</v>
      </c>
      <c r="S287" s="21">
        <f t="shared" si="63"/>
        <v>1.0209756351370239E-5</v>
      </c>
      <c r="T287" s="21">
        <f t="shared" si="63"/>
        <v>9.0081510674688142E-6</v>
      </c>
      <c r="U287" s="21">
        <f t="shared" si="63"/>
        <v>6.8221173947272757E-6</v>
      </c>
      <c r="V287" s="21">
        <f t="shared" si="63"/>
        <v>4.8944036716303225E-6</v>
      </c>
      <c r="W287" s="21">
        <f t="shared" si="63"/>
        <v>3.2250098981779503E-6</v>
      </c>
      <c r="X287" s="21">
        <f t="shared" si="63"/>
        <v>2.8102742484816257E-6</v>
      </c>
      <c r="Y287" s="21">
        <f t="shared" si="63"/>
        <v>2.395538598785301E-6</v>
      </c>
      <c r="Z287" s="21">
        <f t="shared" si="63"/>
        <v>1.980802949088975E-6</v>
      </c>
      <c r="AA287" s="21">
        <f t="shared" si="63"/>
        <v>1.6602648993968284E-6</v>
      </c>
      <c r="AB287" s="21">
        <f t="shared" si="63"/>
        <v>1.1544154996984144E-6</v>
      </c>
      <c r="AC287" s="21">
        <f t="shared" si="63"/>
        <v>7.3659600000000017E-7</v>
      </c>
      <c r="AD287" s="21">
        <f t="shared" si="63"/>
        <v>7.6160700000000024E-7</v>
      </c>
      <c r="AE287" s="21">
        <f t="shared" si="63"/>
        <v>7.8661799999999998E-7</v>
      </c>
    </row>
    <row r="288" spans="1:31" x14ac:dyDescent="0.2">
      <c r="A288" s="80" t="s">
        <v>534</v>
      </c>
      <c r="B288" s="4" t="s">
        <v>798</v>
      </c>
      <c r="C288" s="27">
        <v>6.2430793336317795E-8</v>
      </c>
      <c r="D288" s="27">
        <v>6.5552479941772981E-8</v>
      </c>
      <c r="E288" s="27">
        <v>5.8806558548941079E-8</v>
      </c>
      <c r="F288" s="27">
        <v>5.2366709460566586E-8</v>
      </c>
      <c r="G288" s="27">
        <v>4.9130126329002226E-8</v>
      </c>
      <c r="H288" s="27">
        <v>4.3603747942435611E-8</v>
      </c>
      <c r="I288" s="27">
        <v>3.6225889412425607E-8</v>
      </c>
      <c r="J288" s="27">
        <v>3.7144554445744189E-8</v>
      </c>
      <c r="K288" s="27">
        <v>3.5683134529047699E-8</v>
      </c>
      <c r="L288" s="27">
        <v>2.4359764960786182E-8</v>
      </c>
      <c r="M288" s="27">
        <v>2.1851351161602244E-8</v>
      </c>
      <c r="N288" s="27">
        <v>2.0025737856731143E-8</v>
      </c>
      <c r="O288" s="27">
        <v>1.56689798805976E-8</v>
      </c>
      <c r="P288" s="27">
        <v>1.1947449251571797E-8</v>
      </c>
      <c r="Q288" s="27">
        <v>8.8884086887718217E-9</v>
      </c>
      <c r="R288" s="27">
        <v>5.3440287932337766E-9</v>
      </c>
      <c r="S288" s="27">
        <v>2.510219457218114E-9</v>
      </c>
      <c r="T288" s="27">
        <v>0</v>
      </c>
      <c r="U288" s="27">
        <v>0</v>
      </c>
      <c r="V288" s="27">
        <v>0</v>
      </c>
      <c r="W288" s="27">
        <v>0</v>
      </c>
      <c r="X288" s="27">
        <v>0</v>
      </c>
      <c r="Y288" s="27">
        <v>0</v>
      </c>
      <c r="Z288" s="27">
        <v>0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2.1112978323361569E-5</v>
      </c>
      <c r="D289" s="27">
        <v>2.0132333175671815E-5</v>
      </c>
      <c r="E289" s="27">
        <v>1.9179433983898023E-5</v>
      </c>
      <c r="F289" s="27">
        <v>1.8256718847985687E-5</v>
      </c>
      <c r="G289" s="27">
        <v>1.7361485067995226E-5</v>
      </c>
      <c r="H289" s="27">
        <v>1.6493732643926625E-5</v>
      </c>
      <c r="I289" s="27">
        <v>1.5729475864923541E-5</v>
      </c>
      <c r="J289" s="27">
        <v>1.5303691626354928E-5</v>
      </c>
      <c r="K289" s="27">
        <v>1.5243486052030245E-5</v>
      </c>
      <c r="L289" s="27">
        <v>1.5135394429717137E-5</v>
      </c>
      <c r="M289" s="27">
        <v>1.4979416759415606E-5</v>
      </c>
      <c r="N289" s="27">
        <v>1.4472435911875006E-5</v>
      </c>
      <c r="O289" s="27">
        <v>1.3850102694850477E-5</v>
      </c>
      <c r="P289" s="27">
        <v>1.3112417108342017E-5</v>
      </c>
      <c r="Q289" s="27">
        <v>1.2259379152349617E-5</v>
      </c>
      <c r="R289" s="27">
        <v>1.1290988826873283E-5</v>
      </c>
      <c r="S289" s="27">
        <v>1.020724613191302E-5</v>
      </c>
      <c r="T289" s="27">
        <v>9.0081510674688142E-6</v>
      </c>
      <c r="U289" s="27">
        <v>6.8221173947272757E-6</v>
      </c>
      <c r="V289" s="27">
        <v>4.8944036716303225E-6</v>
      </c>
      <c r="W289" s="27">
        <v>3.2250098981779503E-6</v>
      </c>
      <c r="X289" s="27">
        <v>2.8102742484816257E-6</v>
      </c>
      <c r="Y289" s="27">
        <v>2.395538598785301E-6</v>
      </c>
      <c r="Z289" s="27">
        <v>1.980802949088975E-6</v>
      </c>
      <c r="AA289" s="27">
        <v>1.6602648993968284E-6</v>
      </c>
      <c r="AB289" s="27">
        <v>1.1544154996984144E-6</v>
      </c>
      <c r="AC289" s="27">
        <v>7.3659600000000017E-7</v>
      </c>
      <c r="AD289" s="27">
        <v>7.6160700000000024E-7</v>
      </c>
      <c r="AE289" s="27">
        <v>7.8661799999999998E-7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4">+C292+C293</f>
        <v>0</v>
      </c>
      <c r="D291" s="21">
        <f t="shared" si="64"/>
        <v>0</v>
      </c>
      <c r="E291" s="21">
        <f t="shared" si="64"/>
        <v>0</v>
      </c>
      <c r="F291" s="21">
        <f t="shared" si="64"/>
        <v>0</v>
      </c>
      <c r="G291" s="21">
        <f t="shared" si="64"/>
        <v>0</v>
      </c>
      <c r="H291" s="21">
        <f t="shared" si="64"/>
        <v>0</v>
      </c>
      <c r="I291" s="21">
        <f t="shared" si="64"/>
        <v>0</v>
      </c>
      <c r="J291" s="21">
        <f t="shared" si="64"/>
        <v>0</v>
      </c>
      <c r="K291" s="21">
        <f t="shared" si="64"/>
        <v>0</v>
      </c>
      <c r="L291" s="21">
        <f t="shared" si="64"/>
        <v>0</v>
      </c>
      <c r="M291" s="21">
        <f t="shared" si="64"/>
        <v>0</v>
      </c>
      <c r="N291" s="21">
        <f t="shared" si="64"/>
        <v>0</v>
      </c>
      <c r="O291" s="21">
        <f t="shared" si="64"/>
        <v>0</v>
      </c>
      <c r="P291" s="21">
        <f t="shared" si="64"/>
        <v>0</v>
      </c>
      <c r="Q291" s="21">
        <f t="shared" si="64"/>
        <v>0</v>
      </c>
      <c r="R291" s="21">
        <f t="shared" si="64"/>
        <v>0</v>
      </c>
      <c r="S291" s="21">
        <f t="shared" si="64"/>
        <v>0</v>
      </c>
      <c r="T291" s="21">
        <f t="shared" si="64"/>
        <v>0</v>
      </c>
      <c r="U291" s="21">
        <f t="shared" si="64"/>
        <v>0</v>
      </c>
      <c r="V291" s="21">
        <f t="shared" si="64"/>
        <v>0</v>
      </c>
      <c r="W291" s="21">
        <f t="shared" si="64"/>
        <v>0</v>
      </c>
      <c r="X291" s="21">
        <f t="shared" si="64"/>
        <v>0</v>
      </c>
      <c r="Y291" s="21">
        <f t="shared" si="64"/>
        <v>0</v>
      </c>
      <c r="Z291" s="21">
        <f t="shared" si="64"/>
        <v>0</v>
      </c>
      <c r="AA291" s="21">
        <f t="shared" si="64"/>
        <v>0</v>
      </c>
      <c r="AB291" s="21">
        <f t="shared" si="64"/>
        <v>0</v>
      </c>
      <c r="AC291" s="21">
        <f t="shared" si="64"/>
        <v>0</v>
      </c>
      <c r="AD291" s="21">
        <f t="shared" si="64"/>
        <v>0</v>
      </c>
      <c r="AE291" s="21">
        <f t="shared" si="64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5">+C298+C383+C391+C399+C407+C415+C423+C424</f>
        <v>0</v>
      </c>
      <c r="D297" s="28">
        <f t="shared" si="65"/>
        <v>0</v>
      </c>
      <c r="E297" s="28">
        <f t="shared" si="65"/>
        <v>0</v>
      </c>
      <c r="F297" s="28">
        <f t="shared" si="65"/>
        <v>0</v>
      </c>
      <c r="G297" s="28">
        <f t="shared" si="65"/>
        <v>0</v>
      </c>
      <c r="H297" s="28">
        <f t="shared" si="65"/>
        <v>0</v>
      </c>
      <c r="I297" s="28">
        <f t="shared" si="65"/>
        <v>0</v>
      </c>
      <c r="J297" s="28">
        <f t="shared" si="65"/>
        <v>0</v>
      </c>
      <c r="K297" s="28">
        <f t="shared" si="65"/>
        <v>0</v>
      </c>
      <c r="L297" s="28">
        <f t="shared" si="65"/>
        <v>0</v>
      </c>
      <c r="M297" s="28">
        <f t="shared" si="65"/>
        <v>0</v>
      </c>
      <c r="N297" s="28">
        <f t="shared" si="65"/>
        <v>0</v>
      </c>
      <c r="O297" s="28">
        <f t="shared" si="65"/>
        <v>0</v>
      </c>
      <c r="P297" s="28">
        <f t="shared" si="65"/>
        <v>0</v>
      </c>
      <c r="Q297" s="28">
        <f t="shared" si="65"/>
        <v>0</v>
      </c>
      <c r="R297" s="28">
        <f t="shared" si="65"/>
        <v>0</v>
      </c>
      <c r="S297" s="28">
        <f t="shared" si="65"/>
        <v>0</v>
      </c>
      <c r="T297" s="28">
        <f t="shared" si="65"/>
        <v>0</v>
      </c>
      <c r="U297" s="28">
        <f t="shared" si="65"/>
        <v>0</v>
      </c>
      <c r="V297" s="28">
        <f t="shared" si="65"/>
        <v>0</v>
      </c>
      <c r="W297" s="28">
        <f t="shared" si="65"/>
        <v>0</v>
      </c>
      <c r="X297" s="28">
        <f t="shared" si="65"/>
        <v>0</v>
      </c>
      <c r="Y297" s="28">
        <f t="shared" si="65"/>
        <v>0</v>
      </c>
      <c r="Z297" s="28">
        <f t="shared" si="65"/>
        <v>0</v>
      </c>
      <c r="AA297" s="28">
        <f t="shared" si="65"/>
        <v>0</v>
      </c>
      <c r="AB297" s="28">
        <f t="shared" si="65"/>
        <v>0</v>
      </c>
      <c r="AC297" s="28">
        <f t="shared" si="65"/>
        <v>0</v>
      </c>
      <c r="AD297" s="28">
        <f t="shared" si="65"/>
        <v>0</v>
      </c>
      <c r="AE297" s="28">
        <f t="shared" si="65"/>
        <v>2.8896000000000001E-7</v>
      </c>
    </row>
    <row r="298" spans="1:31" x14ac:dyDescent="0.2">
      <c r="A298" s="9" t="s">
        <v>549</v>
      </c>
      <c r="B298" s="4" t="s">
        <v>550</v>
      </c>
      <c r="C298" s="21">
        <f t="shared" ref="C298:AE298" si="66">+C299+C367</f>
        <v>0</v>
      </c>
      <c r="D298" s="21">
        <f t="shared" si="66"/>
        <v>0</v>
      </c>
      <c r="E298" s="21">
        <f t="shared" si="66"/>
        <v>0</v>
      </c>
      <c r="F298" s="21">
        <f t="shared" si="66"/>
        <v>0</v>
      </c>
      <c r="G298" s="21">
        <f t="shared" si="66"/>
        <v>0</v>
      </c>
      <c r="H298" s="21">
        <f t="shared" si="66"/>
        <v>0</v>
      </c>
      <c r="I298" s="21">
        <f t="shared" si="66"/>
        <v>0</v>
      </c>
      <c r="J298" s="21">
        <f t="shared" si="66"/>
        <v>0</v>
      </c>
      <c r="K298" s="21">
        <f t="shared" si="66"/>
        <v>0</v>
      </c>
      <c r="L298" s="21">
        <f t="shared" si="66"/>
        <v>0</v>
      </c>
      <c r="M298" s="21">
        <f t="shared" si="66"/>
        <v>0</v>
      </c>
      <c r="N298" s="21">
        <f t="shared" si="66"/>
        <v>0</v>
      </c>
      <c r="O298" s="21">
        <f t="shared" si="66"/>
        <v>0</v>
      </c>
      <c r="P298" s="21">
        <f t="shared" si="66"/>
        <v>0</v>
      </c>
      <c r="Q298" s="21">
        <f t="shared" si="66"/>
        <v>0</v>
      </c>
      <c r="R298" s="21">
        <f t="shared" si="66"/>
        <v>0</v>
      </c>
      <c r="S298" s="21">
        <f t="shared" si="66"/>
        <v>0</v>
      </c>
      <c r="T298" s="21">
        <f t="shared" si="66"/>
        <v>0</v>
      </c>
      <c r="U298" s="21">
        <f t="shared" si="66"/>
        <v>0</v>
      </c>
      <c r="V298" s="21">
        <f t="shared" si="66"/>
        <v>0</v>
      </c>
      <c r="W298" s="21">
        <f t="shared" si="66"/>
        <v>0</v>
      </c>
      <c r="X298" s="21">
        <f t="shared" si="66"/>
        <v>0</v>
      </c>
      <c r="Y298" s="21">
        <f t="shared" si="66"/>
        <v>0</v>
      </c>
      <c r="Z298" s="21">
        <f t="shared" si="66"/>
        <v>0</v>
      </c>
      <c r="AA298" s="21">
        <f t="shared" si="66"/>
        <v>0</v>
      </c>
      <c r="AB298" s="21">
        <f t="shared" si="66"/>
        <v>0</v>
      </c>
      <c r="AC298" s="21">
        <f t="shared" si="66"/>
        <v>0</v>
      </c>
      <c r="AD298" s="21">
        <f t="shared" si="66"/>
        <v>0</v>
      </c>
      <c r="AE298" s="21">
        <f t="shared" si="66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7">+C300+C349+C364</f>
        <v>0</v>
      </c>
      <c r="D299" s="21">
        <f t="shared" si="67"/>
        <v>0</v>
      </c>
      <c r="E299" s="21">
        <f t="shared" si="67"/>
        <v>0</v>
      </c>
      <c r="F299" s="21">
        <f t="shared" si="67"/>
        <v>0</v>
      </c>
      <c r="G299" s="21">
        <f t="shared" si="67"/>
        <v>0</v>
      </c>
      <c r="H299" s="21">
        <f t="shared" si="67"/>
        <v>0</v>
      </c>
      <c r="I299" s="21">
        <f t="shared" si="67"/>
        <v>0</v>
      </c>
      <c r="J299" s="21">
        <f t="shared" si="67"/>
        <v>0</v>
      </c>
      <c r="K299" s="21">
        <f t="shared" si="67"/>
        <v>0</v>
      </c>
      <c r="L299" s="21">
        <f t="shared" si="67"/>
        <v>0</v>
      </c>
      <c r="M299" s="21">
        <f t="shared" si="67"/>
        <v>0</v>
      </c>
      <c r="N299" s="21">
        <f t="shared" si="67"/>
        <v>0</v>
      </c>
      <c r="O299" s="21">
        <f t="shared" si="67"/>
        <v>0</v>
      </c>
      <c r="P299" s="21">
        <f t="shared" si="67"/>
        <v>0</v>
      </c>
      <c r="Q299" s="21">
        <f t="shared" si="67"/>
        <v>0</v>
      </c>
      <c r="R299" s="21">
        <f t="shared" si="67"/>
        <v>0</v>
      </c>
      <c r="S299" s="21">
        <f t="shared" si="67"/>
        <v>0</v>
      </c>
      <c r="T299" s="21">
        <f t="shared" si="67"/>
        <v>0</v>
      </c>
      <c r="U299" s="21">
        <f t="shared" si="67"/>
        <v>0</v>
      </c>
      <c r="V299" s="21">
        <f t="shared" si="67"/>
        <v>0</v>
      </c>
      <c r="W299" s="21">
        <f t="shared" si="67"/>
        <v>0</v>
      </c>
      <c r="X299" s="21">
        <f t="shared" si="67"/>
        <v>0</v>
      </c>
      <c r="Y299" s="21">
        <f t="shared" si="67"/>
        <v>0</v>
      </c>
      <c r="Z299" s="21">
        <f t="shared" si="67"/>
        <v>0</v>
      </c>
      <c r="AA299" s="21">
        <f t="shared" si="67"/>
        <v>0</v>
      </c>
      <c r="AB299" s="21">
        <f t="shared" si="67"/>
        <v>0</v>
      </c>
      <c r="AC299" s="21">
        <f t="shared" si="67"/>
        <v>0</v>
      </c>
      <c r="AD299" s="21">
        <f t="shared" si="67"/>
        <v>0</v>
      </c>
      <c r="AE299" s="21">
        <f t="shared" si="67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8">+C301+C341</f>
        <v>0</v>
      </c>
      <c r="D300" s="21">
        <f t="shared" si="68"/>
        <v>0</v>
      </c>
      <c r="E300" s="21">
        <f t="shared" si="68"/>
        <v>0</v>
      </c>
      <c r="F300" s="21">
        <f t="shared" si="68"/>
        <v>0</v>
      </c>
      <c r="G300" s="21">
        <f t="shared" si="68"/>
        <v>0</v>
      </c>
      <c r="H300" s="21">
        <f t="shared" si="68"/>
        <v>0</v>
      </c>
      <c r="I300" s="21">
        <f t="shared" si="68"/>
        <v>0</v>
      </c>
      <c r="J300" s="21">
        <f t="shared" si="68"/>
        <v>0</v>
      </c>
      <c r="K300" s="21">
        <f t="shared" si="68"/>
        <v>0</v>
      </c>
      <c r="L300" s="21">
        <f t="shared" si="68"/>
        <v>0</v>
      </c>
      <c r="M300" s="21">
        <f t="shared" si="68"/>
        <v>0</v>
      </c>
      <c r="N300" s="21">
        <f t="shared" si="68"/>
        <v>0</v>
      </c>
      <c r="O300" s="21">
        <f t="shared" si="68"/>
        <v>0</v>
      </c>
      <c r="P300" s="21">
        <f t="shared" si="68"/>
        <v>0</v>
      </c>
      <c r="Q300" s="21">
        <f t="shared" si="68"/>
        <v>0</v>
      </c>
      <c r="R300" s="21">
        <f t="shared" si="68"/>
        <v>0</v>
      </c>
      <c r="S300" s="21">
        <f t="shared" si="68"/>
        <v>0</v>
      </c>
      <c r="T300" s="21">
        <f t="shared" si="68"/>
        <v>0</v>
      </c>
      <c r="U300" s="21">
        <f t="shared" si="68"/>
        <v>0</v>
      </c>
      <c r="V300" s="21">
        <f t="shared" si="68"/>
        <v>0</v>
      </c>
      <c r="W300" s="21">
        <f t="shared" si="68"/>
        <v>0</v>
      </c>
      <c r="X300" s="21">
        <f t="shared" si="68"/>
        <v>0</v>
      </c>
      <c r="Y300" s="21">
        <f t="shared" si="68"/>
        <v>0</v>
      </c>
      <c r="Z300" s="21">
        <f t="shared" si="68"/>
        <v>0</v>
      </c>
      <c r="AA300" s="21">
        <f t="shared" si="68"/>
        <v>0</v>
      </c>
      <c r="AB300" s="21">
        <f t="shared" si="68"/>
        <v>0</v>
      </c>
      <c r="AC300" s="21">
        <f t="shared" si="68"/>
        <v>0</v>
      </c>
      <c r="AD300" s="21">
        <f t="shared" si="68"/>
        <v>0</v>
      </c>
      <c r="AE300" s="21">
        <f t="shared" si="68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9">+C302+C315+C328</f>
        <v>0</v>
      </c>
      <c r="D301" s="21">
        <f t="shared" si="69"/>
        <v>0</v>
      </c>
      <c r="E301" s="21">
        <f t="shared" si="69"/>
        <v>0</v>
      </c>
      <c r="F301" s="21">
        <f t="shared" si="69"/>
        <v>0</v>
      </c>
      <c r="G301" s="21">
        <f t="shared" si="69"/>
        <v>0</v>
      </c>
      <c r="H301" s="21">
        <f t="shared" si="69"/>
        <v>0</v>
      </c>
      <c r="I301" s="21">
        <f t="shared" si="69"/>
        <v>0</v>
      </c>
      <c r="J301" s="21">
        <f t="shared" si="69"/>
        <v>0</v>
      </c>
      <c r="K301" s="21">
        <f t="shared" si="69"/>
        <v>0</v>
      </c>
      <c r="L301" s="21">
        <f t="shared" si="69"/>
        <v>0</v>
      </c>
      <c r="M301" s="21">
        <f t="shared" si="69"/>
        <v>0</v>
      </c>
      <c r="N301" s="21">
        <f t="shared" si="69"/>
        <v>0</v>
      </c>
      <c r="O301" s="21">
        <f t="shared" si="69"/>
        <v>0</v>
      </c>
      <c r="P301" s="21">
        <f t="shared" si="69"/>
        <v>0</v>
      </c>
      <c r="Q301" s="21">
        <f t="shared" si="69"/>
        <v>0</v>
      </c>
      <c r="R301" s="21">
        <f t="shared" si="69"/>
        <v>0</v>
      </c>
      <c r="S301" s="21">
        <f t="shared" si="69"/>
        <v>0</v>
      </c>
      <c r="T301" s="21">
        <f t="shared" si="69"/>
        <v>0</v>
      </c>
      <c r="U301" s="21">
        <f t="shared" si="69"/>
        <v>0</v>
      </c>
      <c r="V301" s="21">
        <f t="shared" si="69"/>
        <v>0</v>
      </c>
      <c r="W301" s="21">
        <f t="shared" si="69"/>
        <v>0</v>
      </c>
      <c r="X301" s="21">
        <f t="shared" si="69"/>
        <v>0</v>
      </c>
      <c r="Y301" s="21">
        <f t="shared" si="69"/>
        <v>0</v>
      </c>
      <c r="Z301" s="21">
        <f t="shared" si="69"/>
        <v>0</v>
      </c>
      <c r="AA301" s="21">
        <f t="shared" si="69"/>
        <v>0</v>
      </c>
      <c r="AB301" s="21">
        <f t="shared" si="69"/>
        <v>0</v>
      </c>
      <c r="AC301" s="21">
        <f t="shared" si="69"/>
        <v>0</v>
      </c>
      <c r="AD301" s="21">
        <f t="shared" si="69"/>
        <v>0</v>
      </c>
      <c r="AE301" s="21">
        <f t="shared" si="69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0">+C303+C304+C305+C306+C307+C308+C309+C310+C311+C312+C313+C314</f>
        <v>0</v>
      </c>
      <c r="D302" s="21">
        <f t="shared" si="70"/>
        <v>0</v>
      </c>
      <c r="E302" s="21">
        <f t="shared" si="70"/>
        <v>0</v>
      </c>
      <c r="F302" s="21">
        <f t="shared" si="70"/>
        <v>0</v>
      </c>
      <c r="G302" s="21">
        <f t="shared" si="70"/>
        <v>0</v>
      </c>
      <c r="H302" s="21">
        <f t="shared" si="70"/>
        <v>0</v>
      </c>
      <c r="I302" s="21">
        <f t="shared" si="70"/>
        <v>0</v>
      </c>
      <c r="J302" s="21">
        <f t="shared" si="70"/>
        <v>0</v>
      </c>
      <c r="K302" s="21">
        <f t="shared" si="70"/>
        <v>0</v>
      </c>
      <c r="L302" s="21">
        <f t="shared" si="70"/>
        <v>0</v>
      </c>
      <c r="M302" s="21">
        <f t="shared" si="70"/>
        <v>0</v>
      </c>
      <c r="N302" s="21">
        <f t="shared" si="70"/>
        <v>0</v>
      </c>
      <c r="O302" s="21">
        <f t="shared" si="70"/>
        <v>0</v>
      </c>
      <c r="P302" s="21">
        <f t="shared" si="70"/>
        <v>0</v>
      </c>
      <c r="Q302" s="21">
        <f t="shared" si="70"/>
        <v>0</v>
      </c>
      <c r="R302" s="21">
        <f t="shared" si="70"/>
        <v>0</v>
      </c>
      <c r="S302" s="21">
        <f t="shared" si="70"/>
        <v>0</v>
      </c>
      <c r="T302" s="21">
        <f t="shared" si="70"/>
        <v>0</v>
      </c>
      <c r="U302" s="21">
        <f t="shared" si="70"/>
        <v>0</v>
      </c>
      <c r="V302" s="21">
        <f t="shared" si="70"/>
        <v>0</v>
      </c>
      <c r="W302" s="21">
        <f t="shared" si="70"/>
        <v>0</v>
      </c>
      <c r="X302" s="21">
        <f t="shared" si="70"/>
        <v>0</v>
      </c>
      <c r="Y302" s="21">
        <f t="shared" si="70"/>
        <v>0</v>
      </c>
      <c r="Z302" s="21">
        <f t="shared" si="70"/>
        <v>0</v>
      </c>
      <c r="AA302" s="21">
        <f t="shared" si="70"/>
        <v>0</v>
      </c>
      <c r="AB302" s="21">
        <f t="shared" si="70"/>
        <v>0</v>
      </c>
      <c r="AC302" s="21">
        <f t="shared" si="70"/>
        <v>0</v>
      </c>
      <c r="AD302" s="21">
        <f t="shared" si="70"/>
        <v>0</v>
      </c>
      <c r="AE302" s="21">
        <f t="shared" si="70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1">+C316+C317+C318+C319+C320+C321+C322+C323+C324+C325+C326+C327</f>
        <v>0</v>
      </c>
      <c r="D315" s="21">
        <f t="shared" si="71"/>
        <v>0</v>
      </c>
      <c r="E315" s="21">
        <f t="shared" si="71"/>
        <v>0</v>
      </c>
      <c r="F315" s="21">
        <f t="shared" si="71"/>
        <v>0</v>
      </c>
      <c r="G315" s="21">
        <f t="shared" si="71"/>
        <v>0</v>
      </c>
      <c r="H315" s="21">
        <f t="shared" si="71"/>
        <v>0</v>
      </c>
      <c r="I315" s="21">
        <f t="shared" si="71"/>
        <v>0</v>
      </c>
      <c r="J315" s="21">
        <f t="shared" si="71"/>
        <v>0</v>
      </c>
      <c r="K315" s="21">
        <f t="shared" si="71"/>
        <v>0</v>
      </c>
      <c r="L315" s="21">
        <f t="shared" si="71"/>
        <v>0</v>
      </c>
      <c r="M315" s="21">
        <f t="shared" si="71"/>
        <v>0</v>
      </c>
      <c r="N315" s="21">
        <f t="shared" si="71"/>
        <v>0</v>
      </c>
      <c r="O315" s="21">
        <f t="shared" si="71"/>
        <v>0</v>
      </c>
      <c r="P315" s="21">
        <f t="shared" si="71"/>
        <v>0</v>
      </c>
      <c r="Q315" s="21">
        <f t="shared" si="71"/>
        <v>0</v>
      </c>
      <c r="R315" s="21">
        <f t="shared" si="71"/>
        <v>0</v>
      </c>
      <c r="S315" s="21">
        <f t="shared" si="71"/>
        <v>0</v>
      </c>
      <c r="T315" s="21">
        <f t="shared" si="71"/>
        <v>0</v>
      </c>
      <c r="U315" s="21">
        <f t="shared" si="71"/>
        <v>0</v>
      </c>
      <c r="V315" s="21">
        <f t="shared" si="71"/>
        <v>0</v>
      </c>
      <c r="W315" s="21">
        <f t="shared" si="71"/>
        <v>0</v>
      </c>
      <c r="X315" s="21">
        <f t="shared" si="71"/>
        <v>0</v>
      </c>
      <c r="Y315" s="21">
        <f t="shared" si="71"/>
        <v>0</v>
      </c>
      <c r="Z315" s="21">
        <f t="shared" si="71"/>
        <v>0</v>
      </c>
      <c r="AA315" s="21">
        <f t="shared" si="71"/>
        <v>0</v>
      </c>
      <c r="AB315" s="21">
        <f t="shared" si="71"/>
        <v>0</v>
      </c>
      <c r="AC315" s="21">
        <f t="shared" si="71"/>
        <v>0</v>
      </c>
      <c r="AD315" s="21">
        <f t="shared" si="71"/>
        <v>0</v>
      </c>
      <c r="AE315" s="21">
        <f t="shared" si="71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2">+C329+C330+C331+C332+C333+C334+C335+C336+C337+C338+C339+C340</f>
        <v>0</v>
      </c>
      <c r="D328" s="21">
        <f t="shared" si="72"/>
        <v>0</v>
      </c>
      <c r="E328" s="21">
        <f t="shared" si="72"/>
        <v>0</v>
      </c>
      <c r="F328" s="21">
        <f t="shared" si="72"/>
        <v>0</v>
      </c>
      <c r="G328" s="21">
        <f t="shared" si="72"/>
        <v>0</v>
      </c>
      <c r="H328" s="21">
        <f t="shared" si="72"/>
        <v>0</v>
      </c>
      <c r="I328" s="21">
        <f t="shared" si="72"/>
        <v>0</v>
      </c>
      <c r="J328" s="21">
        <f t="shared" si="72"/>
        <v>0</v>
      </c>
      <c r="K328" s="21">
        <f t="shared" si="72"/>
        <v>0</v>
      </c>
      <c r="L328" s="21">
        <f t="shared" si="72"/>
        <v>0</v>
      </c>
      <c r="M328" s="21">
        <f t="shared" si="72"/>
        <v>0</v>
      </c>
      <c r="N328" s="21">
        <f t="shared" si="72"/>
        <v>0</v>
      </c>
      <c r="O328" s="21">
        <f t="shared" si="72"/>
        <v>0</v>
      </c>
      <c r="P328" s="21">
        <f t="shared" si="72"/>
        <v>0</v>
      </c>
      <c r="Q328" s="21">
        <f t="shared" si="72"/>
        <v>0</v>
      </c>
      <c r="R328" s="21">
        <f t="shared" si="72"/>
        <v>0</v>
      </c>
      <c r="S328" s="21">
        <f t="shared" si="72"/>
        <v>0</v>
      </c>
      <c r="T328" s="21">
        <f t="shared" si="72"/>
        <v>0</v>
      </c>
      <c r="U328" s="21">
        <f t="shared" si="72"/>
        <v>0</v>
      </c>
      <c r="V328" s="21">
        <f t="shared" si="72"/>
        <v>0</v>
      </c>
      <c r="W328" s="21">
        <f t="shared" si="72"/>
        <v>0</v>
      </c>
      <c r="X328" s="21">
        <f t="shared" si="72"/>
        <v>0</v>
      </c>
      <c r="Y328" s="21">
        <f t="shared" si="72"/>
        <v>0</v>
      </c>
      <c r="Z328" s="21">
        <f t="shared" si="72"/>
        <v>0</v>
      </c>
      <c r="AA328" s="21">
        <f t="shared" si="72"/>
        <v>0</v>
      </c>
      <c r="AB328" s="21">
        <f t="shared" si="72"/>
        <v>0</v>
      </c>
      <c r="AC328" s="21">
        <f t="shared" si="72"/>
        <v>0</v>
      </c>
      <c r="AD328" s="21">
        <f t="shared" si="72"/>
        <v>0</v>
      </c>
      <c r="AE328" s="21">
        <f t="shared" si="72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3">+C342+C343+C344+C345+C346+C347+C348</f>
        <v>0</v>
      </c>
      <c r="D341" s="21">
        <f t="shared" si="73"/>
        <v>0</v>
      </c>
      <c r="E341" s="21">
        <f t="shared" si="73"/>
        <v>0</v>
      </c>
      <c r="F341" s="21">
        <f t="shared" si="73"/>
        <v>0</v>
      </c>
      <c r="G341" s="21">
        <f t="shared" si="73"/>
        <v>0</v>
      </c>
      <c r="H341" s="21">
        <f t="shared" si="73"/>
        <v>0</v>
      </c>
      <c r="I341" s="21">
        <f t="shared" si="73"/>
        <v>0</v>
      </c>
      <c r="J341" s="21">
        <f t="shared" si="73"/>
        <v>0</v>
      </c>
      <c r="K341" s="21">
        <f t="shared" si="73"/>
        <v>0</v>
      </c>
      <c r="L341" s="21">
        <f t="shared" si="73"/>
        <v>0</v>
      </c>
      <c r="M341" s="21">
        <f t="shared" si="73"/>
        <v>0</v>
      </c>
      <c r="N341" s="21">
        <f t="shared" si="73"/>
        <v>0</v>
      </c>
      <c r="O341" s="21">
        <f t="shared" si="73"/>
        <v>0</v>
      </c>
      <c r="P341" s="21">
        <f t="shared" si="73"/>
        <v>0</v>
      </c>
      <c r="Q341" s="21">
        <f t="shared" si="73"/>
        <v>0</v>
      </c>
      <c r="R341" s="21">
        <f t="shared" si="73"/>
        <v>0</v>
      </c>
      <c r="S341" s="21">
        <f t="shared" si="73"/>
        <v>0</v>
      </c>
      <c r="T341" s="21">
        <f t="shared" si="73"/>
        <v>0</v>
      </c>
      <c r="U341" s="21">
        <f t="shared" si="73"/>
        <v>0</v>
      </c>
      <c r="V341" s="21">
        <f t="shared" si="73"/>
        <v>0</v>
      </c>
      <c r="W341" s="21">
        <f t="shared" si="73"/>
        <v>0</v>
      </c>
      <c r="X341" s="21">
        <f t="shared" si="73"/>
        <v>0</v>
      </c>
      <c r="Y341" s="21">
        <f t="shared" si="73"/>
        <v>0</v>
      </c>
      <c r="Z341" s="21">
        <f t="shared" si="73"/>
        <v>0</v>
      </c>
      <c r="AA341" s="21">
        <f t="shared" si="73"/>
        <v>0</v>
      </c>
      <c r="AB341" s="21">
        <f t="shared" si="73"/>
        <v>0</v>
      </c>
      <c r="AC341" s="21">
        <f t="shared" si="73"/>
        <v>0</v>
      </c>
      <c r="AD341" s="21">
        <f t="shared" si="73"/>
        <v>0</v>
      </c>
      <c r="AE341" s="21">
        <f t="shared" si="73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4">+C350+C355+C358+C363</f>
        <v>0</v>
      </c>
      <c r="D349" s="21">
        <f t="shared" si="74"/>
        <v>0</v>
      </c>
      <c r="E349" s="21">
        <f t="shared" si="74"/>
        <v>0</v>
      </c>
      <c r="F349" s="21">
        <f t="shared" si="74"/>
        <v>0</v>
      </c>
      <c r="G349" s="21">
        <f t="shared" si="74"/>
        <v>0</v>
      </c>
      <c r="H349" s="21">
        <f t="shared" si="74"/>
        <v>0</v>
      </c>
      <c r="I349" s="21">
        <f t="shared" si="74"/>
        <v>0</v>
      </c>
      <c r="J349" s="21">
        <f t="shared" si="74"/>
        <v>0</v>
      </c>
      <c r="K349" s="21">
        <f t="shared" si="74"/>
        <v>0</v>
      </c>
      <c r="L349" s="21">
        <f t="shared" si="74"/>
        <v>0</v>
      </c>
      <c r="M349" s="21">
        <f t="shared" si="74"/>
        <v>0</v>
      </c>
      <c r="N349" s="21">
        <f t="shared" si="74"/>
        <v>0</v>
      </c>
      <c r="O349" s="21">
        <f t="shared" si="74"/>
        <v>0</v>
      </c>
      <c r="P349" s="21">
        <f t="shared" si="74"/>
        <v>0</v>
      </c>
      <c r="Q349" s="21">
        <f t="shared" si="74"/>
        <v>0</v>
      </c>
      <c r="R349" s="21">
        <f t="shared" si="74"/>
        <v>0</v>
      </c>
      <c r="S349" s="21">
        <f t="shared" si="74"/>
        <v>0</v>
      </c>
      <c r="T349" s="21">
        <f t="shared" si="74"/>
        <v>0</v>
      </c>
      <c r="U349" s="21">
        <f t="shared" si="74"/>
        <v>0</v>
      </c>
      <c r="V349" s="21">
        <f t="shared" si="74"/>
        <v>0</v>
      </c>
      <c r="W349" s="21">
        <f t="shared" si="74"/>
        <v>0</v>
      </c>
      <c r="X349" s="21">
        <f t="shared" si="74"/>
        <v>0</v>
      </c>
      <c r="Y349" s="21">
        <f t="shared" si="74"/>
        <v>0</v>
      </c>
      <c r="Z349" s="21">
        <f t="shared" si="74"/>
        <v>0</v>
      </c>
      <c r="AA349" s="21">
        <f t="shared" si="74"/>
        <v>0</v>
      </c>
      <c r="AB349" s="21">
        <f t="shared" si="74"/>
        <v>0</v>
      </c>
      <c r="AC349" s="21">
        <f t="shared" si="74"/>
        <v>0</v>
      </c>
      <c r="AD349" s="21">
        <f t="shared" si="74"/>
        <v>0</v>
      </c>
      <c r="AE349" s="21">
        <f t="shared" si="74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5">+C351+C352+C353+C354</f>
        <v>0</v>
      </c>
      <c r="D350" s="21">
        <f t="shared" si="75"/>
        <v>0</v>
      </c>
      <c r="E350" s="21">
        <f t="shared" si="75"/>
        <v>0</v>
      </c>
      <c r="F350" s="21">
        <f t="shared" si="75"/>
        <v>0</v>
      </c>
      <c r="G350" s="21">
        <f t="shared" si="75"/>
        <v>0</v>
      </c>
      <c r="H350" s="21">
        <f t="shared" si="75"/>
        <v>0</v>
      </c>
      <c r="I350" s="21">
        <f t="shared" si="75"/>
        <v>0</v>
      </c>
      <c r="J350" s="21">
        <f t="shared" si="75"/>
        <v>0</v>
      </c>
      <c r="K350" s="21">
        <f t="shared" si="75"/>
        <v>0</v>
      </c>
      <c r="L350" s="21">
        <f t="shared" si="75"/>
        <v>0</v>
      </c>
      <c r="M350" s="21">
        <f t="shared" si="75"/>
        <v>0</v>
      </c>
      <c r="N350" s="21">
        <f t="shared" si="75"/>
        <v>0</v>
      </c>
      <c r="O350" s="21">
        <f t="shared" si="75"/>
        <v>0</v>
      </c>
      <c r="P350" s="21">
        <f t="shared" si="75"/>
        <v>0</v>
      </c>
      <c r="Q350" s="21">
        <f t="shared" si="75"/>
        <v>0</v>
      </c>
      <c r="R350" s="21">
        <f t="shared" si="75"/>
        <v>0</v>
      </c>
      <c r="S350" s="21">
        <f t="shared" si="75"/>
        <v>0</v>
      </c>
      <c r="T350" s="21">
        <f t="shared" si="75"/>
        <v>0</v>
      </c>
      <c r="U350" s="21">
        <f t="shared" si="75"/>
        <v>0</v>
      </c>
      <c r="V350" s="21">
        <f t="shared" si="75"/>
        <v>0</v>
      </c>
      <c r="W350" s="21">
        <f t="shared" si="75"/>
        <v>0</v>
      </c>
      <c r="X350" s="21">
        <f t="shared" si="75"/>
        <v>0</v>
      </c>
      <c r="Y350" s="21">
        <f t="shared" si="75"/>
        <v>0</v>
      </c>
      <c r="Z350" s="21">
        <f t="shared" si="75"/>
        <v>0</v>
      </c>
      <c r="AA350" s="21">
        <f t="shared" si="75"/>
        <v>0</v>
      </c>
      <c r="AB350" s="21">
        <f t="shared" si="75"/>
        <v>0</v>
      </c>
      <c r="AC350" s="21">
        <f t="shared" si="75"/>
        <v>0</v>
      </c>
      <c r="AD350" s="21">
        <f t="shared" si="75"/>
        <v>0</v>
      </c>
      <c r="AE350" s="21">
        <f t="shared" si="7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6">+C356+C357</f>
        <v>0</v>
      </c>
      <c r="D355" s="21">
        <f t="shared" si="76"/>
        <v>0</v>
      </c>
      <c r="E355" s="21">
        <f t="shared" si="76"/>
        <v>0</v>
      </c>
      <c r="F355" s="21">
        <f t="shared" si="76"/>
        <v>0</v>
      </c>
      <c r="G355" s="21">
        <f t="shared" si="76"/>
        <v>0</v>
      </c>
      <c r="H355" s="21">
        <f t="shared" si="76"/>
        <v>0</v>
      </c>
      <c r="I355" s="21">
        <f t="shared" si="76"/>
        <v>0</v>
      </c>
      <c r="J355" s="21">
        <f t="shared" si="76"/>
        <v>0</v>
      </c>
      <c r="K355" s="21">
        <f t="shared" si="76"/>
        <v>0</v>
      </c>
      <c r="L355" s="21">
        <f t="shared" si="76"/>
        <v>0</v>
      </c>
      <c r="M355" s="21">
        <f t="shared" si="76"/>
        <v>0</v>
      </c>
      <c r="N355" s="21">
        <f t="shared" si="76"/>
        <v>0</v>
      </c>
      <c r="O355" s="21">
        <f t="shared" si="76"/>
        <v>0</v>
      </c>
      <c r="P355" s="21">
        <f t="shared" si="76"/>
        <v>0</v>
      </c>
      <c r="Q355" s="21">
        <f t="shared" si="76"/>
        <v>0</v>
      </c>
      <c r="R355" s="21">
        <f t="shared" si="76"/>
        <v>0</v>
      </c>
      <c r="S355" s="21">
        <f t="shared" si="76"/>
        <v>0</v>
      </c>
      <c r="T355" s="21">
        <f t="shared" si="76"/>
        <v>0</v>
      </c>
      <c r="U355" s="21">
        <f t="shared" si="76"/>
        <v>0</v>
      </c>
      <c r="V355" s="21">
        <f t="shared" si="76"/>
        <v>0</v>
      </c>
      <c r="W355" s="21">
        <f t="shared" si="76"/>
        <v>0</v>
      </c>
      <c r="X355" s="21">
        <f t="shared" si="76"/>
        <v>0</v>
      </c>
      <c r="Y355" s="21">
        <f t="shared" si="76"/>
        <v>0</v>
      </c>
      <c r="Z355" s="21">
        <f t="shared" si="76"/>
        <v>0</v>
      </c>
      <c r="AA355" s="21">
        <f t="shared" si="76"/>
        <v>0</v>
      </c>
      <c r="AB355" s="21">
        <f t="shared" si="76"/>
        <v>0</v>
      </c>
      <c r="AC355" s="21">
        <f t="shared" si="76"/>
        <v>0</v>
      </c>
      <c r="AD355" s="21">
        <f t="shared" si="76"/>
        <v>0</v>
      </c>
      <c r="AE355" s="21">
        <f t="shared" si="76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7">+C359+C362</f>
        <v>0</v>
      </c>
      <c r="D358" s="21">
        <f t="shared" si="77"/>
        <v>0</v>
      </c>
      <c r="E358" s="21">
        <f t="shared" si="77"/>
        <v>0</v>
      </c>
      <c r="F358" s="21">
        <f t="shared" si="77"/>
        <v>0</v>
      </c>
      <c r="G358" s="21">
        <f t="shared" si="77"/>
        <v>0</v>
      </c>
      <c r="H358" s="21">
        <f t="shared" si="77"/>
        <v>0</v>
      </c>
      <c r="I358" s="21">
        <f t="shared" si="77"/>
        <v>0</v>
      </c>
      <c r="J358" s="21">
        <f t="shared" si="77"/>
        <v>0</v>
      </c>
      <c r="K358" s="21">
        <f t="shared" si="77"/>
        <v>0</v>
      </c>
      <c r="L358" s="21">
        <f t="shared" si="77"/>
        <v>0</v>
      </c>
      <c r="M358" s="21">
        <f t="shared" si="77"/>
        <v>0</v>
      </c>
      <c r="N358" s="21">
        <f t="shared" si="77"/>
        <v>0</v>
      </c>
      <c r="O358" s="21">
        <f t="shared" si="77"/>
        <v>0</v>
      </c>
      <c r="P358" s="21">
        <f t="shared" si="77"/>
        <v>0</v>
      </c>
      <c r="Q358" s="21">
        <f t="shared" si="77"/>
        <v>0</v>
      </c>
      <c r="R358" s="21">
        <f t="shared" si="77"/>
        <v>0</v>
      </c>
      <c r="S358" s="21">
        <f t="shared" si="77"/>
        <v>0</v>
      </c>
      <c r="T358" s="21">
        <f t="shared" si="77"/>
        <v>0</v>
      </c>
      <c r="U358" s="21">
        <f t="shared" si="77"/>
        <v>0</v>
      </c>
      <c r="V358" s="21">
        <f t="shared" si="77"/>
        <v>0</v>
      </c>
      <c r="W358" s="21">
        <f t="shared" si="77"/>
        <v>0</v>
      </c>
      <c r="X358" s="21">
        <f t="shared" si="77"/>
        <v>0</v>
      </c>
      <c r="Y358" s="21">
        <f t="shared" si="77"/>
        <v>0</v>
      </c>
      <c r="Z358" s="21">
        <f t="shared" si="77"/>
        <v>0</v>
      </c>
      <c r="AA358" s="21">
        <f t="shared" si="77"/>
        <v>0</v>
      </c>
      <c r="AB358" s="21">
        <f t="shared" si="77"/>
        <v>0</v>
      </c>
      <c r="AC358" s="21">
        <f t="shared" si="77"/>
        <v>0</v>
      </c>
      <c r="AD358" s="21">
        <f t="shared" si="77"/>
        <v>0</v>
      </c>
      <c r="AE358" s="21">
        <f t="shared" si="77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8">+C360+C361</f>
        <v>0</v>
      </c>
      <c r="D359" s="21">
        <f t="shared" si="78"/>
        <v>0</v>
      </c>
      <c r="E359" s="21">
        <f t="shared" si="78"/>
        <v>0</v>
      </c>
      <c r="F359" s="21">
        <f t="shared" si="78"/>
        <v>0</v>
      </c>
      <c r="G359" s="21">
        <f t="shared" si="78"/>
        <v>0</v>
      </c>
      <c r="H359" s="21">
        <f t="shared" si="78"/>
        <v>0</v>
      </c>
      <c r="I359" s="21">
        <f t="shared" si="78"/>
        <v>0</v>
      </c>
      <c r="J359" s="21">
        <f t="shared" si="78"/>
        <v>0</v>
      </c>
      <c r="K359" s="21">
        <f t="shared" si="78"/>
        <v>0</v>
      </c>
      <c r="L359" s="21">
        <f t="shared" si="78"/>
        <v>0</v>
      </c>
      <c r="M359" s="21">
        <f t="shared" si="78"/>
        <v>0</v>
      </c>
      <c r="N359" s="21">
        <f t="shared" si="78"/>
        <v>0</v>
      </c>
      <c r="O359" s="21">
        <f t="shared" si="78"/>
        <v>0</v>
      </c>
      <c r="P359" s="21">
        <f t="shared" si="78"/>
        <v>0</v>
      </c>
      <c r="Q359" s="21">
        <f t="shared" si="78"/>
        <v>0</v>
      </c>
      <c r="R359" s="21">
        <f t="shared" si="78"/>
        <v>0</v>
      </c>
      <c r="S359" s="21">
        <f t="shared" si="78"/>
        <v>0</v>
      </c>
      <c r="T359" s="21">
        <f t="shared" si="78"/>
        <v>0</v>
      </c>
      <c r="U359" s="21">
        <f t="shared" si="78"/>
        <v>0</v>
      </c>
      <c r="V359" s="21">
        <f t="shared" si="78"/>
        <v>0</v>
      </c>
      <c r="W359" s="21">
        <f t="shared" si="78"/>
        <v>0</v>
      </c>
      <c r="X359" s="21">
        <f t="shared" si="78"/>
        <v>0</v>
      </c>
      <c r="Y359" s="21">
        <f t="shared" si="78"/>
        <v>0</v>
      </c>
      <c r="Z359" s="21">
        <f t="shared" si="78"/>
        <v>0</v>
      </c>
      <c r="AA359" s="21">
        <f t="shared" si="78"/>
        <v>0</v>
      </c>
      <c r="AB359" s="21">
        <f t="shared" si="78"/>
        <v>0</v>
      </c>
      <c r="AC359" s="21">
        <f t="shared" si="78"/>
        <v>0</v>
      </c>
      <c r="AD359" s="21">
        <f t="shared" si="78"/>
        <v>0</v>
      </c>
      <c r="AE359" s="21">
        <f t="shared" si="78"/>
        <v>0</v>
      </c>
    </row>
    <row r="360" spans="1:31" x14ac:dyDescent="0.2">
      <c r="A360" s="9" t="s">
        <v>624</v>
      </c>
      <c r="B360" s="4" t="s">
        <v>556</v>
      </c>
      <c r="C360" s="27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  <c r="T360" s="27">
        <v>0</v>
      </c>
      <c r="U360" s="27">
        <v>0</v>
      </c>
      <c r="V360" s="27">
        <v>0</v>
      </c>
      <c r="W360" s="27">
        <v>0</v>
      </c>
      <c r="X360" s="27">
        <v>0</v>
      </c>
      <c r="Y360" s="27">
        <v>0</v>
      </c>
      <c r="Z360" s="27">
        <v>0</v>
      </c>
      <c r="AA360" s="27">
        <v>0</v>
      </c>
      <c r="AB360" s="27">
        <v>0</v>
      </c>
      <c r="AC360" s="27">
        <v>0</v>
      </c>
      <c r="AD360" s="27">
        <v>0</v>
      </c>
      <c r="AE360" s="27">
        <v>0</v>
      </c>
    </row>
    <row r="361" spans="1:31" x14ac:dyDescent="0.2">
      <c r="A361" s="9" t="s">
        <v>625</v>
      </c>
      <c r="B361" s="4" t="s">
        <v>592</v>
      </c>
      <c r="C361" s="27">
        <v>0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  <c r="T361" s="27">
        <v>0</v>
      </c>
      <c r="U361" s="27">
        <v>0</v>
      </c>
      <c r="V361" s="27">
        <v>0</v>
      </c>
      <c r="W361" s="27">
        <v>0</v>
      </c>
      <c r="X361" s="27">
        <v>0</v>
      </c>
      <c r="Y361" s="27">
        <v>0</v>
      </c>
      <c r="Z361" s="27">
        <v>0</v>
      </c>
      <c r="AA361" s="27">
        <v>0</v>
      </c>
      <c r="AB361" s="27">
        <v>0</v>
      </c>
      <c r="AC361" s="27">
        <v>0</v>
      </c>
      <c r="AD361" s="27">
        <v>0</v>
      </c>
      <c r="AE361" s="27">
        <v>0</v>
      </c>
    </row>
    <row r="362" spans="1:31" x14ac:dyDescent="0.2">
      <c r="A362" s="9" t="s">
        <v>626</v>
      </c>
      <c r="B362" s="4" t="s">
        <v>627</v>
      </c>
      <c r="C362" s="27"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</row>
    <row r="363" spans="1:31" x14ac:dyDescent="0.2">
      <c r="A363" s="9" t="s">
        <v>628</v>
      </c>
      <c r="B363" s="4" t="s">
        <v>629</v>
      </c>
      <c r="C363" s="27"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0</v>
      </c>
      <c r="AA363" s="27">
        <v>0</v>
      </c>
      <c r="AB363" s="27">
        <v>0</v>
      </c>
      <c r="AC363" s="27">
        <v>0</v>
      </c>
      <c r="AD363" s="27">
        <v>0</v>
      </c>
      <c r="AE363" s="27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79">+C365+C366</f>
        <v>0</v>
      </c>
      <c r="D364" s="21">
        <f t="shared" si="79"/>
        <v>0</v>
      </c>
      <c r="E364" s="21">
        <f t="shared" si="79"/>
        <v>0</v>
      </c>
      <c r="F364" s="21">
        <f t="shared" si="79"/>
        <v>0</v>
      </c>
      <c r="G364" s="21">
        <f t="shared" si="79"/>
        <v>0</v>
      </c>
      <c r="H364" s="21">
        <f t="shared" si="79"/>
        <v>0</v>
      </c>
      <c r="I364" s="21">
        <f t="shared" si="79"/>
        <v>0</v>
      </c>
      <c r="J364" s="21">
        <f t="shared" si="79"/>
        <v>0</v>
      </c>
      <c r="K364" s="21">
        <f t="shared" si="79"/>
        <v>0</v>
      </c>
      <c r="L364" s="21">
        <f t="shared" si="79"/>
        <v>0</v>
      </c>
      <c r="M364" s="21">
        <f t="shared" si="79"/>
        <v>0</v>
      </c>
      <c r="N364" s="21">
        <f t="shared" si="79"/>
        <v>0</v>
      </c>
      <c r="O364" s="21">
        <f t="shared" si="79"/>
        <v>0</v>
      </c>
      <c r="P364" s="21">
        <f t="shared" si="79"/>
        <v>0</v>
      </c>
      <c r="Q364" s="21">
        <f t="shared" si="79"/>
        <v>0</v>
      </c>
      <c r="R364" s="21">
        <f t="shared" si="79"/>
        <v>0</v>
      </c>
      <c r="S364" s="21">
        <f t="shared" si="79"/>
        <v>0</v>
      </c>
      <c r="T364" s="21">
        <f t="shared" si="79"/>
        <v>0</v>
      </c>
      <c r="U364" s="21">
        <f t="shared" si="79"/>
        <v>0</v>
      </c>
      <c r="V364" s="21">
        <f t="shared" si="79"/>
        <v>0</v>
      </c>
      <c r="W364" s="21">
        <f t="shared" si="79"/>
        <v>0</v>
      </c>
      <c r="X364" s="21">
        <f t="shared" si="79"/>
        <v>0</v>
      </c>
      <c r="Y364" s="21">
        <f t="shared" si="79"/>
        <v>0</v>
      </c>
      <c r="Z364" s="21">
        <f t="shared" si="79"/>
        <v>0</v>
      </c>
      <c r="AA364" s="21">
        <f t="shared" si="79"/>
        <v>0</v>
      </c>
      <c r="AB364" s="21">
        <f t="shared" si="79"/>
        <v>0</v>
      </c>
      <c r="AC364" s="21">
        <f t="shared" si="79"/>
        <v>0</v>
      </c>
      <c r="AD364" s="21">
        <f t="shared" si="79"/>
        <v>0</v>
      </c>
      <c r="AE364" s="21">
        <f t="shared" si="79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0">C368+C371+C374+C377+C380</f>
        <v>0</v>
      </c>
      <c r="D367" s="21">
        <f t="shared" si="80"/>
        <v>0</v>
      </c>
      <c r="E367" s="21">
        <f t="shared" si="80"/>
        <v>0</v>
      </c>
      <c r="F367" s="21">
        <f t="shared" si="80"/>
        <v>0</v>
      </c>
      <c r="G367" s="21">
        <f t="shared" si="80"/>
        <v>0</v>
      </c>
      <c r="H367" s="21">
        <f t="shared" si="80"/>
        <v>0</v>
      </c>
      <c r="I367" s="21">
        <f t="shared" si="80"/>
        <v>0</v>
      </c>
      <c r="J367" s="21">
        <f t="shared" si="80"/>
        <v>0</v>
      </c>
      <c r="K367" s="21">
        <f t="shared" si="80"/>
        <v>0</v>
      </c>
      <c r="L367" s="21">
        <f t="shared" si="80"/>
        <v>0</v>
      </c>
      <c r="M367" s="21">
        <f t="shared" si="80"/>
        <v>0</v>
      </c>
      <c r="N367" s="21">
        <f t="shared" si="80"/>
        <v>0</v>
      </c>
      <c r="O367" s="21">
        <f t="shared" si="80"/>
        <v>0</v>
      </c>
      <c r="P367" s="21">
        <f t="shared" si="80"/>
        <v>0</v>
      </c>
      <c r="Q367" s="21">
        <f t="shared" si="80"/>
        <v>0</v>
      </c>
      <c r="R367" s="21">
        <f t="shared" si="80"/>
        <v>0</v>
      </c>
      <c r="S367" s="21">
        <f t="shared" si="80"/>
        <v>0</v>
      </c>
      <c r="T367" s="21">
        <f t="shared" si="80"/>
        <v>0</v>
      </c>
      <c r="U367" s="21">
        <f t="shared" si="80"/>
        <v>0</v>
      </c>
      <c r="V367" s="21">
        <f t="shared" si="80"/>
        <v>0</v>
      </c>
      <c r="W367" s="21">
        <f t="shared" si="80"/>
        <v>0</v>
      </c>
      <c r="X367" s="21">
        <f t="shared" si="80"/>
        <v>0</v>
      </c>
      <c r="Y367" s="21">
        <f t="shared" si="80"/>
        <v>0</v>
      </c>
      <c r="Z367" s="21">
        <f t="shared" si="80"/>
        <v>0</v>
      </c>
      <c r="AA367" s="21">
        <f t="shared" si="80"/>
        <v>0</v>
      </c>
      <c r="AB367" s="21">
        <f t="shared" si="80"/>
        <v>0</v>
      </c>
      <c r="AC367" s="21">
        <f t="shared" si="80"/>
        <v>0</v>
      </c>
      <c r="AD367" s="21">
        <f t="shared" si="80"/>
        <v>0</v>
      </c>
      <c r="AE367" s="21">
        <f t="shared" si="80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1">+C369+C370</f>
        <v>0</v>
      </c>
      <c r="D368" s="21">
        <f t="shared" si="81"/>
        <v>0</v>
      </c>
      <c r="E368" s="21">
        <f t="shared" si="81"/>
        <v>0</v>
      </c>
      <c r="F368" s="21">
        <f t="shared" si="81"/>
        <v>0</v>
      </c>
      <c r="G368" s="21">
        <f t="shared" si="81"/>
        <v>0</v>
      </c>
      <c r="H368" s="21">
        <f t="shared" si="81"/>
        <v>0</v>
      </c>
      <c r="I368" s="21">
        <f t="shared" si="81"/>
        <v>0</v>
      </c>
      <c r="J368" s="21">
        <f t="shared" si="81"/>
        <v>0</v>
      </c>
      <c r="K368" s="21">
        <f t="shared" si="81"/>
        <v>0</v>
      </c>
      <c r="L368" s="21">
        <f t="shared" si="81"/>
        <v>0</v>
      </c>
      <c r="M368" s="21">
        <f t="shared" si="81"/>
        <v>0</v>
      </c>
      <c r="N368" s="21">
        <f t="shared" si="81"/>
        <v>0</v>
      </c>
      <c r="O368" s="21">
        <f t="shared" si="81"/>
        <v>0</v>
      </c>
      <c r="P368" s="21">
        <f t="shared" si="81"/>
        <v>0</v>
      </c>
      <c r="Q368" s="21">
        <f t="shared" si="81"/>
        <v>0</v>
      </c>
      <c r="R368" s="21">
        <f t="shared" si="81"/>
        <v>0</v>
      </c>
      <c r="S368" s="21">
        <f t="shared" si="81"/>
        <v>0</v>
      </c>
      <c r="T368" s="21">
        <f t="shared" si="81"/>
        <v>0</v>
      </c>
      <c r="U368" s="21">
        <f t="shared" si="81"/>
        <v>0</v>
      </c>
      <c r="V368" s="21">
        <f t="shared" si="81"/>
        <v>0</v>
      </c>
      <c r="W368" s="21">
        <f t="shared" si="81"/>
        <v>0</v>
      </c>
      <c r="X368" s="21">
        <f t="shared" si="81"/>
        <v>0</v>
      </c>
      <c r="Y368" s="21">
        <f t="shared" si="81"/>
        <v>0</v>
      </c>
      <c r="Z368" s="21">
        <f t="shared" si="81"/>
        <v>0</v>
      </c>
      <c r="AA368" s="21">
        <f t="shared" si="81"/>
        <v>0</v>
      </c>
      <c r="AB368" s="21">
        <f t="shared" si="81"/>
        <v>0</v>
      </c>
      <c r="AC368" s="21">
        <f t="shared" si="81"/>
        <v>0</v>
      </c>
      <c r="AD368" s="21">
        <f t="shared" si="81"/>
        <v>0</v>
      </c>
      <c r="AE368" s="21">
        <f t="shared" si="81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2">+C372+C373</f>
        <v>0</v>
      </c>
      <c r="D371" s="21">
        <f t="shared" si="82"/>
        <v>0</v>
      </c>
      <c r="E371" s="21">
        <f t="shared" si="82"/>
        <v>0</v>
      </c>
      <c r="F371" s="21">
        <f t="shared" si="82"/>
        <v>0</v>
      </c>
      <c r="G371" s="21">
        <f t="shared" si="82"/>
        <v>0</v>
      </c>
      <c r="H371" s="21">
        <f t="shared" si="82"/>
        <v>0</v>
      </c>
      <c r="I371" s="21">
        <f t="shared" si="82"/>
        <v>0</v>
      </c>
      <c r="J371" s="21">
        <f t="shared" si="82"/>
        <v>0</v>
      </c>
      <c r="K371" s="21">
        <f t="shared" si="82"/>
        <v>0</v>
      </c>
      <c r="L371" s="21">
        <f t="shared" si="82"/>
        <v>0</v>
      </c>
      <c r="M371" s="21">
        <f t="shared" si="82"/>
        <v>0</v>
      </c>
      <c r="N371" s="21">
        <f t="shared" si="82"/>
        <v>0</v>
      </c>
      <c r="O371" s="21">
        <f t="shared" si="82"/>
        <v>0</v>
      </c>
      <c r="P371" s="21">
        <f t="shared" si="82"/>
        <v>0</v>
      </c>
      <c r="Q371" s="21">
        <f t="shared" si="82"/>
        <v>0</v>
      </c>
      <c r="R371" s="21">
        <f t="shared" si="82"/>
        <v>0</v>
      </c>
      <c r="S371" s="21">
        <f t="shared" si="82"/>
        <v>0</v>
      </c>
      <c r="T371" s="21">
        <f t="shared" si="82"/>
        <v>0</v>
      </c>
      <c r="U371" s="21">
        <f t="shared" si="82"/>
        <v>0</v>
      </c>
      <c r="V371" s="21">
        <f t="shared" si="82"/>
        <v>0</v>
      </c>
      <c r="W371" s="21">
        <f t="shared" si="82"/>
        <v>0</v>
      </c>
      <c r="X371" s="21">
        <f t="shared" si="82"/>
        <v>0</v>
      </c>
      <c r="Y371" s="21">
        <f t="shared" si="82"/>
        <v>0</v>
      </c>
      <c r="Z371" s="21">
        <f t="shared" si="82"/>
        <v>0</v>
      </c>
      <c r="AA371" s="21">
        <f t="shared" si="82"/>
        <v>0</v>
      </c>
      <c r="AB371" s="21">
        <f t="shared" si="82"/>
        <v>0</v>
      </c>
      <c r="AC371" s="21">
        <f t="shared" si="82"/>
        <v>0</v>
      </c>
      <c r="AD371" s="21">
        <f t="shared" si="82"/>
        <v>0</v>
      </c>
      <c r="AE371" s="21">
        <f t="shared" si="82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3">+C375+C376</f>
        <v>0</v>
      </c>
      <c r="D374" s="21">
        <f t="shared" si="83"/>
        <v>0</v>
      </c>
      <c r="E374" s="21">
        <f t="shared" si="83"/>
        <v>0</v>
      </c>
      <c r="F374" s="21">
        <f t="shared" si="83"/>
        <v>0</v>
      </c>
      <c r="G374" s="21">
        <f t="shared" si="83"/>
        <v>0</v>
      </c>
      <c r="H374" s="21">
        <f t="shared" si="83"/>
        <v>0</v>
      </c>
      <c r="I374" s="21">
        <f t="shared" si="83"/>
        <v>0</v>
      </c>
      <c r="J374" s="21">
        <f t="shared" si="83"/>
        <v>0</v>
      </c>
      <c r="K374" s="21">
        <f t="shared" si="83"/>
        <v>0</v>
      </c>
      <c r="L374" s="21">
        <f t="shared" si="83"/>
        <v>0</v>
      </c>
      <c r="M374" s="21">
        <f t="shared" si="83"/>
        <v>0</v>
      </c>
      <c r="N374" s="21">
        <f t="shared" si="83"/>
        <v>0</v>
      </c>
      <c r="O374" s="21">
        <f t="shared" si="83"/>
        <v>0</v>
      </c>
      <c r="P374" s="21">
        <f t="shared" si="83"/>
        <v>0</v>
      </c>
      <c r="Q374" s="21">
        <f t="shared" si="83"/>
        <v>0</v>
      </c>
      <c r="R374" s="21">
        <f t="shared" si="83"/>
        <v>0</v>
      </c>
      <c r="S374" s="21">
        <f t="shared" si="83"/>
        <v>0</v>
      </c>
      <c r="T374" s="21">
        <f t="shared" si="83"/>
        <v>0</v>
      </c>
      <c r="U374" s="21">
        <f t="shared" si="83"/>
        <v>0</v>
      </c>
      <c r="V374" s="21">
        <f t="shared" si="83"/>
        <v>0</v>
      </c>
      <c r="W374" s="21">
        <f t="shared" si="83"/>
        <v>0</v>
      </c>
      <c r="X374" s="21">
        <f t="shared" si="83"/>
        <v>0</v>
      </c>
      <c r="Y374" s="21">
        <f t="shared" si="83"/>
        <v>0</v>
      </c>
      <c r="Z374" s="21">
        <f t="shared" si="83"/>
        <v>0</v>
      </c>
      <c r="AA374" s="21">
        <f t="shared" si="83"/>
        <v>0</v>
      </c>
      <c r="AB374" s="21">
        <f t="shared" si="83"/>
        <v>0</v>
      </c>
      <c r="AC374" s="21">
        <f t="shared" si="83"/>
        <v>0</v>
      </c>
      <c r="AD374" s="21">
        <f t="shared" si="83"/>
        <v>0</v>
      </c>
      <c r="AE374" s="21">
        <f t="shared" si="83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4">+C378+C379</f>
        <v>0</v>
      </c>
      <c r="D377" s="21">
        <f t="shared" si="84"/>
        <v>0</v>
      </c>
      <c r="E377" s="21">
        <f t="shared" si="84"/>
        <v>0</v>
      </c>
      <c r="F377" s="21">
        <f t="shared" si="84"/>
        <v>0</v>
      </c>
      <c r="G377" s="21">
        <f t="shared" si="84"/>
        <v>0</v>
      </c>
      <c r="H377" s="21">
        <f t="shared" si="84"/>
        <v>0</v>
      </c>
      <c r="I377" s="21">
        <f t="shared" si="84"/>
        <v>0</v>
      </c>
      <c r="J377" s="21">
        <f t="shared" si="84"/>
        <v>0</v>
      </c>
      <c r="K377" s="21">
        <f t="shared" si="84"/>
        <v>0</v>
      </c>
      <c r="L377" s="21">
        <f t="shared" si="84"/>
        <v>0</v>
      </c>
      <c r="M377" s="21">
        <f t="shared" si="84"/>
        <v>0</v>
      </c>
      <c r="N377" s="21">
        <f t="shared" si="84"/>
        <v>0</v>
      </c>
      <c r="O377" s="21">
        <f t="shared" si="84"/>
        <v>0</v>
      </c>
      <c r="P377" s="21">
        <f t="shared" si="84"/>
        <v>0</v>
      </c>
      <c r="Q377" s="21">
        <f t="shared" si="84"/>
        <v>0</v>
      </c>
      <c r="R377" s="21">
        <f t="shared" si="84"/>
        <v>0</v>
      </c>
      <c r="S377" s="21">
        <f t="shared" si="84"/>
        <v>0</v>
      </c>
      <c r="T377" s="21">
        <f t="shared" si="84"/>
        <v>0</v>
      </c>
      <c r="U377" s="21">
        <f t="shared" si="84"/>
        <v>0</v>
      </c>
      <c r="V377" s="21">
        <f t="shared" si="84"/>
        <v>0</v>
      </c>
      <c r="W377" s="21">
        <f t="shared" si="84"/>
        <v>0</v>
      </c>
      <c r="X377" s="21">
        <f t="shared" si="84"/>
        <v>0</v>
      </c>
      <c r="Y377" s="21">
        <f t="shared" si="84"/>
        <v>0</v>
      </c>
      <c r="Z377" s="21">
        <f t="shared" si="84"/>
        <v>0</v>
      </c>
      <c r="AA377" s="21">
        <f t="shared" si="84"/>
        <v>0</v>
      </c>
      <c r="AB377" s="21">
        <f t="shared" si="84"/>
        <v>0</v>
      </c>
      <c r="AC377" s="21">
        <f t="shared" si="84"/>
        <v>0</v>
      </c>
      <c r="AD377" s="21">
        <f t="shared" si="84"/>
        <v>0</v>
      </c>
      <c r="AE377" s="21">
        <f t="shared" si="84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5">+C381+C382</f>
        <v>0</v>
      </c>
      <c r="D380" s="21">
        <f t="shared" si="85"/>
        <v>0</v>
      </c>
      <c r="E380" s="21">
        <f t="shared" si="85"/>
        <v>0</v>
      </c>
      <c r="F380" s="21">
        <f t="shared" si="85"/>
        <v>0</v>
      </c>
      <c r="G380" s="21">
        <f t="shared" si="85"/>
        <v>0</v>
      </c>
      <c r="H380" s="21">
        <f t="shared" si="85"/>
        <v>0</v>
      </c>
      <c r="I380" s="21">
        <f t="shared" si="85"/>
        <v>0</v>
      </c>
      <c r="J380" s="21">
        <f t="shared" si="85"/>
        <v>0</v>
      </c>
      <c r="K380" s="21">
        <f t="shared" si="85"/>
        <v>0</v>
      </c>
      <c r="L380" s="21">
        <f t="shared" si="85"/>
        <v>0</v>
      </c>
      <c r="M380" s="21">
        <f t="shared" si="85"/>
        <v>0</v>
      </c>
      <c r="N380" s="21">
        <f t="shared" si="85"/>
        <v>0</v>
      </c>
      <c r="O380" s="21">
        <f t="shared" si="85"/>
        <v>0</v>
      </c>
      <c r="P380" s="21">
        <f t="shared" si="85"/>
        <v>0</v>
      </c>
      <c r="Q380" s="21">
        <f t="shared" si="85"/>
        <v>0</v>
      </c>
      <c r="R380" s="21">
        <f t="shared" si="85"/>
        <v>0</v>
      </c>
      <c r="S380" s="21">
        <f t="shared" si="85"/>
        <v>0</v>
      </c>
      <c r="T380" s="21">
        <f t="shared" si="85"/>
        <v>0</v>
      </c>
      <c r="U380" s="21">
        <f t="shared" si="85"/>
        <v>0</v>
      </c>
      <c r="V380" s="21">
        <f t="shared" si="85"/>
        <v>0</v>
      </c>
      <c r="W380" s="21">
        <f t="shared" si="85"/>
        <v>0</v>
      </c>
      <c r="X380" s="21">
        <f t="shared" si="85"/>
        <v>0</v>
      </c>
      <c r="Y380" s="21">
        <f t="shared" si="85"/>
        <v>0</v>
      </c>
      <c r="Z380" s="21">
        <f t="shared" si="85"/>
        <v>0</v>
      </c>
      <c r="AA380" s="21">
        <f t="shared" si="85"/>
        <v>0</v>
      </c>
      <c r="AB380" s="21">
        <f t="shared" si="85"/>
        <v>0</v>
      </c>
      <c r="AC380" s="21">
        <f t="shared" si="85"/>
        <v>0</v>
      </c>
      <c r="AD380" s="21">
        <f t="shared" si="85"/>
        <v>0</v>
      </c>
      <c r="AE380" s="21">
        <f t="shared" si="8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6">+C384+C385</f>
        <v>0</v>
      </c>
      <c r="D383" s="21">
        <f t="shared" si="86"/>
        <v>0</v>
      </c>
      <c r="E383" s="21">
        <f t="shared" si="86"/>
        <v>0</v>
      </c>
      <c r="F383" s="21">
        <f t="shared" si="86"/>
        <v>0</v>
      </c>
      <c r="G383" s="21">
        <f t="shared" si="86"/>
        <v>0</v>
      </c>
      <c r="H383" s="21">
        <f t="shared" si="86"/>
        <v>0</v>
      </c>
      <c r="I383" s="21">
        <f t="shared" si="86"/>
        <v>0</v>
      </c>
      <c r="J383" s="21">
        <f t="shared" si="86"/>
        <v>0</v>
      </c>
      <c r="K383" s="21">
        <f t="shared" si="86"/>
        <v>0</v>
      </c>
      <c r="L383" s="21">
        <f t="shared" si="86"/>
        <v>0</v>
      </c>
      <c r="M383" s="21">
        <f t="shared" si="86"/>
        <v>0</v>
      </c>
      <c r="N383" s="21">
        <f t="shared" si="86"/>
        <v>0</v>
      </c>
      <c r="O383" s="21">
        <f t="shared" si="86"/>
        <v>0</v>
      </c>
      <c r="P383" s="21">
        <f t="shared" si="86"/>
        <v>0</v>
      </c>
      <c r="Q383" s="21">
        <f t="shared" si="86"/>
        <v>0</v>
      </c>
      <c r="R383" s="21">
        <f t="shared" si="86"/>
        <v>0</v>
      </c>
      <c r="S383" s="21">
        <f t="shared" si="86"/>
        <v>0</v>
      </c>
      <c r="T383" s="21">
        <f t="shared" si="86"/>
        <v>0</v>
      </c>
      <c r="U383" s="21">
        <f t="shared" si="86"/>
        <v>0</v>
      </c>
      <c r="V383" s="21">
        <f t="shared" si="86"/>
        <v>0</v>
      </c>
      <c r="W383" s="21">
        <f t="shared" si="86"/>
        <v>0</v>
      </c>
      <c r="X383" s="21">
        <f t="shared" si="86"/>
        <v>0</v>
      </c>
      <c r="Y383" s="21">
        <f t="shared" si="86"/>
        <v>0</v>
      </c>
      <c r="Z383" s="21">
        <f t="shared" si="86"/>
        <v>0</v>
      </c>
      <c r="AA383" s="21">
        <f t="shared" si="86"/>
        <v>0</v>
      </c>
      <c r="AB383" s="21">
        <f t="shared" si="86"/>
        <v>0</v>
      </c>
      <c r="AC383" s="21">
        <f t="shared" si="86"/>
        <v>0</v>
      </c>
      <c r="AD383" s="21">
        <f t="shared" si="86"/>
        <v>0</v>
      </c>
      <c r="AE383" s="21">
        <f t="shared" si="86"/>
        <v>0</v>
      </c>
    </row>
    <row r="384" spans="1:31" x14ac:dyDescent="0.2">
      <c r="A384" s="9" t="s">
        <v>669</v>
      </c>
      <c r="B384" s="4" t="s">
        <v>670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7">+C392+C393</f>
        <v>0</v>
      </c>
      <c r="D391" s="21">
        <f t="shared" si="87"/>
        <v>0</v>
      </c>
      <c r="E391" s="21">
        <f t="shared" si="87"/>
        <v>0</v>
      </c>
      <c r="F391" s="21">
        <f t="shared" si="87"/>
        <v>0</v>
      </c>
      <c r="G391" s="21">
        <f t="shared" si="87"/>
        <v>0</v>
      </c>
      <c r="H391" s="21">
        <f t="shared" si="87"/>
        <v>0</v>
      </c>
      <c r="I391" s="21">
        <f t="shared" si="87"/>
        <v>0</v>
      </c>
      <c r="J391" s="21">
        <f t="shared" si="87"/>
        <v>0</v>
      </c>
      <c r="K391" s="21">
        <f t="shared" si="87"/>
        <v>0</v>
      </c>
      <c r="L391" s="21">
        <f t="shared" si="87"/>
        <v>0</v>
      </c>
      <c r="M391" s="21">
        <f t="shared" si="87"/>
        <v>0</v>
      </c>
      <c r="N391" s="21">
        <f t="shared" si="87"/>
        <v>0</v>
      </c>
      <c r="O391" s="21">
        <f t="shared" si="87"/>
        <v>0</v>
      </c>
      <c r="P391" s="21">
        <f t="shared" si="87"/>
        <v>0</v>
      </c>
      <c r="Q391" s="21">
        <f t="shared" si="87"/>
        <v>0</v>
      </c>
      <c r="R391" s="21">
        <f t="shared" si="87"/>
        <v>0</v>
      </c>
      <c r="S391" s="21">
        <f t="shared" si="87"/>
        <v>0</v>
      </c>
      <c r="T391" s="21">
        <f t="shared" si="87"/>
        <v>0</v>
      </c>
      <c r="U391" s="21">
        <f t="shared" si="87"/>
        <v>0</v>
      </c>
      <c r="V391" s="21">
        <f t="shared" si="87"/>
        <v>0</v>
      </c>
      <c r="W391" s="21">
        <f t="shared" si="87"/>
        <v>0</v>
      </c>
      <c r="X391" s="21">
        <f t="shared" si="87"/>
        <v>0</v>
      </c>
      <c r="Y391" s="21">
        <f t="shared" si="87"/>
        <v>0</v>
      </c>
      <c r="Z391" s="21">
        <f t="shared" si="87"/>
        <v>0</v>
      </c>
      <c r="AA391" s="21">
        <f t="shared" si="87"/>
        <v>0</v>
      </c>
      <c r="AB391" s="21">
        <f t="shared" si="87"/>
        <v>0</v>
      </c>
      <c r="AC391" s="21">
        <f t="shared" si="87"/>
        <v>0</v>
      </c>
      <c r="AD391" s="21">
        <f t="shared" si="87"/>
        <v>0</v>
      </c>
      <c r="AE391" s="21">
        <f t="shared" si="87"/>
        <v>2.8896000000000001E-7</v>
      </c>
    </row>
    <row r="392" spans="1:31" x14ac:dyDescent="0.2">
      <c r="A392" s="9" t="s">
        <v>679</v>
      </c>
      <c r="B392" s="4" t="s">
        <v>680</v>
      </c>
      <c r="C392" s="27">
        <v>0</v>
      </c>
      <c r="D392" s="27">
        <v>0</v>
      </c>
      <c r="E392" s="27">
        <v>0</v>
      </c>
      <c r="F392" s="27">
        <v>0</v>
      </c>
      <c r="G392" s="27">
        <v>0</v>
      </c>
      <c r="H392" s="27">
        <v>0</v>
      </c>
      <c r="I392" s="27">
        <v>0</v>
      </c>
      <c r="J392" s="27">
        <v>0</v>
      </c>
      <c r="K392" s="27">
        <v>0</v>
      </c>
      <c r="L392" s="27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  <c r="T392" s="27">
        <v>0</v>
      </c>
      <c r="U392" s="27">
        <v>0</v>
      </c>
      <c r="V392" s="27">
        <v>0</v>
      </c>
      <c r="W392" s="27">
        <v>0</v>
      </c>
      <c r="X392" s="27">
        <v>0</v>
      </c>
      <c r="Y392" s="27">
        <v>0</v>
      </c>
      <c r="Z392" s="27">
        <v>0</v>
      </c>
      <c r="AA392" s="27">
        <v>0</v>
      </c>
      <c r="AB392" s="27">
        <v>0</v>
      </c>
      <c r="AC392" s="27">
        <v>0</v>
      </c>
      <c r="AD392" s="27">
        <v>0</v>
      </c>
      <c r="AE392" s="27">
        <v>2.8896000000000001E-7</v>
      </c>
    </row>
    <row r="393" spans="1:31" x14ac:dyDescent="0.2">
      <c r="A393" s="9" t="s">
        <v>681</v>
      </c>
      <c r="B393" s="4" t="s">
        <v>682</v>
      </c>
      <c r="C393" s="21">
        <f t="shared" ref="C393:AE393" si="88">+C394+C395+C396+C397+C398</f>
        <v>0</v>
      </c>
      <c r="D393" s="21">
        <f t="shared" si="88"/>
        <v>0</v>
      </c>
      <c r="E393" s="21">
        <f t="shared" si="88"/>
        <v>0</v>
      </c>
      <c r="F393" s="21">
        <f t="shared" si="88"/>
        <v>0</v>
      </c>
      <c r="G393" s="21">
        <f t="shared" si="88"/>
        <v>0</v>
      </c>
      <c r="H393" s="21">
        <f t="shared" si="88"/>
        <v>0</v>
      </c>
      <c r="I393" s="21">
        <f t="shared" si="88"/>
        <v>0</v>
      </c>
      <c r="J393" s="21">
        <f t="shared" si="88"/>
        <v>0</v>
      </c>
      <c r="K393" s="21">
        <f t="shared" si="88"/>
        <v>0</v>
      </c>
      <c r="L393" s="21">
        <f t="shared" si="88"/>
        <v>0</v>
      </c>
      <c r="M393" s="21">
        <f t="shared" si="88"/>
        <v>0</v>
      </c>
      <c r="N393" s="21">
        <f t="shared" si="88"/>
        <v>0</v>
      </c>
      <c r="O393" s="21">
        <f t="shared" si="88"/>
        <v>0</v>
      </c>
      <c r="P393" s="21">
        <f t="shared" si="88"/>
        <v>0</v>
      </c>
      <c r="Q393" s="21">
        <f t="shared" si="88"/>
        <v>0</v>
      </c>
      <c r="R393" s="21">
        <f t="shared" si="88"/>
        <v>0</v>
      </c>
      <c r="S393" s="21">
        <f t="shared" si="88"/>
        <v>0</v>
      </c>
      <c r="T393" s="21">
        <f t="shared" si="88"/>
        <v>0</v>
      </c>
      <c r="U393" s="21">
        <f t="shared" si="88"/>
        <v>0</v>
      </c>
      <c r="V393" s="21">
        <f t="shared" si="88"/>
        <v>0</v>
      </c>
      <c r="W393" s="21">
        <f t="shared" si="88"/>
        <v>0</v>
      </c>
      <c r="X393" s="21">
        <f t="shared" si="88"/>
        <v>0</v>
      </c>
      <c r="Y393" s="21">
        <f t="shared" si="88"/>
        <v>0</v>
      </c>
      <c r="Z393" s="21">
        <f t="shared" si="88"/>
        <v>0</v>
      </c>
      <c r="AA393" s="21">
        <f t="shared" si="88"/>
        <v>0</v>
      </c>
      <c r="AB393" s="21">
        <f t="shared" si="88"/>
        <v>0</v>
      </c>
      <c r="AC393" s="21">
        <f t="shared" si="88"/>
        <v>0</v>
      </c>
      <c r="AD393" s="21">
        <f t="shared" si="88"/>
        <v>0</v>
      </c>
      <c r="AE393" s="21">
        <f t="shared" si="88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9">+C400+C401</f>
        <v>0</v>
      </c>
      <c r="D399" s="21">
        <f t="shared" si="89"/>
        <v>0</v>
      </c>
      <c r="E399" s="21">
        <f t="shared" si="89"/>
        <v>0</v>
      </c>
      <c r="F399" s="21">
        <f t="shared" si="89"/>
        <v>0</v>
      </c>
      <c r="G399" s="21">
        <f t="shared" si="89"/>
        <v>0</v>
      </c>
      <c r="H399" s="21">
        <f t="shared" si="89"/>
        <v>0</v>
      </c>
      <c r="I399" s="21">
        <f t="shared" si="89"/>
        <v>0</v>
      </c>
      <c r="J399" s="21">
        <f t="shared" si="89"/>
        <v>0</v>
      </c>
      <c r="K399" s="21">
        <f t="shared" si="89"/>
        <v>0</v>
      </c>
      <c r="L399" s="21">
        <f t="shared" si="89"/>
        <v>0</v>
      </c>
      <c r="M399" s="21">
        <f t="shared" si="89"/>
        <v>0</v>
      </c>
      <c r="N399" s="21">
        <f t="shared" si="89"/>
        <v>0</v>
      </c>
      <c r="O399" s="21">
        <f t="shared" si="89"/>
        <v>0</v>
      </c>
      <c r="P399" s="21">
        <f t="shared" si="89"/>
        <v>0</v>
      </c>
      <c r="Q399" s="21">
        <f t="shared" si="89"/>
        <v>0</v>
      </c>
      <c r="R399" s="21">
        <f t="shared" si="89"/>
        <v>0</v>
      </c>
      <c r="S399" s="21">
        <f t="shared" si="89"/>
        <v>0</v>
      </c>
      <c r="T399" s="21">
        <f t="shared" si="89"/>
        <v>0</v>
      </c>
      <c r="U399" s="21">
        <f t="shared" si="89"/>
        <v>0</v>
      </c>
      <c r="V399" s="21">
        <f t="shared" si="89"/>
        <v>0</v>
      </c>
      <c r="W399" s="21">
        <f t="shared" si="89"/>
        <v>0</v>
      </c>
      <c r="X399" s="21">
        <f t="shared" si="89"/>
        <v>0</v>
      </c>
      <c r="Y399" s="21">
        <f t="shared" si="89"/>
        <v>0</v>
      </c>
      <c r="Z399" s="21">
        <f t="shared" si="89"/>
        <v>0</v>
      </c>
      <c r="AA399" s="21">
        <f t="shared" si="89"/>
        <v>0</v>
      </c>
      <c r="AB399" s="21">
        <f t="shared" si="89"/>
        <v>0</v>
      </c>
      <c r="AC399" s="21">
        <f t="shared" si="89"/>
        <v>0</v>
      </c>
      <c r="AD399" s="21">
        <f t="shared" si="89"/>
        <v>0</v>
      </c>
      <c r="AE399" s="21">
        <f t="shared" si="89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0">+C408+C409</f>
        <v>0</v>
      </c>
      <c r="D407" s="21">
        <f t="shared" si="90"/>
        <v>0</v>
      </c>
      <c r="E407" s="21">
        <f t="shared" si="90"/>
        <v>0</v>
      </c>
      <c r="F407" s="21">
        <f t="shared" si="90"/>
        <v>0</v>
      </c>
      <c r="G407" s="21">
        <f t="shared" si="90"/>
        <v>0</v>
      </c>
      <c r="H407" s="21">
        <f t="shared" si="90"/>
        <v>0</v>
      </c>
      <c r="I407" s="21">
        <f t="shared" si="90"/>
        <v>0</v>
      </c>
      <c r="J407" s="21">
        <f t="shared" si="90"/>
        <v>0</v>
      </c>
      <c r="K407" s="21">
        <f t="shared" si="90"/>
        <v>0</v>
      </c>
      <c r="L407" s="21">
        <f t="shared" si="90"/>
        <v>0</v>
      </c>
      <c r="M407" s="21">
        <f t="shared" si="90"/>
        <v>0</v>
      </c>
      <c r="N407" s="21">
        <f t="shared" si="90"/>
        <v>0</v>
      </c>
      <c r="O407" s="21">
        <f t="shared" si="90"/>
        <v>0</v>
      </c>
      <c r="P407" s="21">
        <f t="shared" si="90"/>
        <v>0</v>
      </c>
      <c r="Q407" s="21">
        <f t="shared" si="90"/>
        <v>0</v>
      </c>
      <c r="R407" s="21">
        <f t="shared" si="90"/>
        <v>0</v>
      </c>
      <c r="S407" s="21">
        <f t="shared" si="90"/>
        <v>0</v>
      </c>
      <c r="T407" s="21">
        <f t="shared" si="90"/>
        <v>0</v>
      </c>
      <c r="U407" s="21">
        <f t="shared" si="90"/>
        <v>0</v>
      </c>
      <c r="V407" s="21">
        <f t="shared" si="90"/>
        <v>0</v>
      </c>
      <c r="W407" s="21">
        <f t="shared" si="90"/>
        <v>0</v>
      </c>
      <c r="X407" s="21">
        <f t="shared" si="90"/>
        <v>0</v>
      </c>
      <c r="Y407" s="21">
        <f t="shared" si="90"/>
        <v>0</v>
      </c>
      <c r="Z407" s="21">
        <f t="shared" si="90"/>
        <v>0</v>
      </c>
      <c r="AA407" s="21">
        <f t="shared" si="90"/>
        <v>0</v>
      </c>
      <c r="AB407" s="21">
        <f t="shared" si="90"/>
        <v>0</v>
      </c>
      <c r="AC407" s="21">
        <f t="shared" si="90"/>
        <v>0</v>
      </c>
      <c r="AD407" s="21">
        <f t="shared" si="90"/>
        <v>0</v>
      </c>
      <c r="AE407" s="21">
        <f t="shared" si="90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1">+C410+C411+C412+C413+C414</f>
        <v>0</v>
      </c>
      <c r="D409" s="21">
        <f t="shared" si="91"/>
        <v>0</v>
      </c>
      <c r="E409" s="21">
        <f t="shared" si="91"/>
        <v>0</v>
      </c>
      <c r="F409" s="21">
        <f t="shared" si="91"/>
        <v>0</v>
      </c>
      <c r="G409" s="21">
        <f t="shared" si="91"/>
        <v>0</v>
      </c>
      <c r="H409" s="21">
        <f t="shared" si="91"/>
        <v>0</v>
      </c>
      <c r="I409" s="21">
        <f t="shared" si="91"/>
        <v>0</v>
      </c>
      <c r="J409" s="21">
        <f t="shared" si="91"/>
        <v>0</v>
      </c>
      <c r="K409" s="21">
        <f t="shared" si="91"/>
        <v>0</v>
      </c>
      <c r="L409" s="21">
        <f t="shared" si="91"/>
        <v>0</v>
      </c>
      <c r="M409" s="21">
        <f t="shared" si="91"/>
        <v>0</v>
      </c>
      <c r="N409" s="21">
        <f t="shared" si="91"/>
        <v>0</v>
      </c>
      <c r="O409" s="21">
        <f t="shared" si="91"/>
        <v>0</v>
      </c>
      <c r="P409" s="21">
        <f t="shared" si="91"/>
        <v>0</v>
      </c>
      <c r="Q409" s="21">
        <f t="shared" si="91"/>
        <v>0</v>
      </c>
      <c r="R409" s="21">
        <f t="shared" si="91"/>
        <v>0</v>
      </c>
      <c r="S409" s="21">
        <f t="shared" si="91"/>
        <v>0</v>
      </c>
      <c r="T409" s="21">
        <f t="shared" si="91"/>
        <v>0</v>
      </c>
      <c r="U409" s="21">
        <f t="shared" si="91"/>
        <v>0</v>
      </c>
      <c r="V409" s="21">
        <f t="shared" si="91"/>
        <v>0</v>
      </c>
      <c r="W409" s="21">
        <f t="shared" si="91"/>
        <v>0</v>
      </c>
      <c r="X409" s="21">
        <f t="shared" si="91"/>
        <v>0</v>
      </c>
      <c r="Y409" s="21">
        <f t="shared" si="91"/>
        <v>0</v>
      </c>
      <c r="Z409" s="21">
        <f t="shared" si="91"/>
        <v>0</v>
      </c>
      <c r="AA409" s="21">
        <f t="shared" si="91"/>
        <v>0</v>
      </c>
      <c r="AB409" s="21">
        <f t="shared" si="91"/>
        <v>0</v>
      </c>
      <c r="AC409" s="21">
        <f t="shared" si="91"/>
        <v>0</v>
      </c>
      <c r="AD409" s="21">
        <f t="shared" si="91"/>
        <v>0</v>
      </c>
      <c r="AE409" s="21">
        <f t="shared" si="91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2">+C416+C417</f>
        <v>0</v>
      </c>
      <c r="D415" s="21">
        <f t="shared" si="92"/>
        <v>0</v>
      </c>
      <c r="E415" s="21">
        <f t="shared" si="92"/>
        <v>0</v>
      </c>
      <c r="F415" s="21">
        <f t="shared" si="92"/>
        <v>0</v>
      </c>
      <c r="G415" s="21">
        <f t="shared" si="92"/>
        <v>0</v>
      </c>
      <c r="H415" s="21">
        <f t="shared" si="92"/>
        <v>0</v>
      </c>
      <c r="I415" s="21">
        <f t="shared" si="92"/>
        <v>0</v>
      </c>
      <c r="J415" s="21">
        <f t="shared" si="92"/>
        <v>0</v>
      </c>
      <c r="K415" s="21">
        <f t="shared" si="92"/>
        <v>0</v>
      </c>
      <c r="L415" s="21">
        <f t="shared" si="92"/>
        <v>0</v>
      </c>
      <c r="M415" s="21">
        <f t="shared" si="92"/>
        <v>0</v>
      </c>
      <c r="N415" s="21">
        <f t="shared" si="92"/>
        <v>0</v>
      </c>
      <c r="O415" s="21">
        <f t="shared" si="92"/>
        <v>0</v>
      </c>
      <c r="P415" s="21">
        <f t="shared" si="92"/>
        <v>0</v>
      </c>
      <c r="Q415" s="21">
        <f t="shared" si="92"/>
        <v>0</v>
      </c>
      <c r="R415" s="21">
        <f t="shared" si="92"/>
        <v>0</v>
      </c>
      <c r="S415" s="21">
        <f t="shared" si="92"/>
        <v>0</v>
      </c>
      <c r="T415" s="21">
        <f t="shared" si="92"/>
        <v>0</v>
      </c>
      <c r="U415" s="21">
        <f t="shared" si="92"/>
        <v>0</v>
      </c>
      <c r="V415" s="21">
        <f t="shared" si="92"/>
        <v>0</v>
      </c>
      <c r="W415" s="21">
        <f t="shared" si="92"/>
        <v>0</v>
      </c>
      <c r="X415" s="21">
        <f t="shared" si="92"/>
        <v>0</v>
      </c>
      <c r="Y415" s="21">
        <f t="shared" si="92"/>
        <v>0</v>
      </c>
      <c r="Z415" s="21">
        <f t="shared" si="92"/>
        <v>0</v>
      </c>
      <c r="AA415" s="21">
        <f t="shared" si="92"/>
        <v>0</v>
      </c>
      <c r="AB415" s="21">
        <f t="shared" si="92"/>
        <v>0</v>
      </c>
      <c r="AC415" s="21">
        <f t="shared" si="92"/>
        <v>0</v>
      </c>
      <c r="AD415" s="21">
        <f t="shared" si="92"/>
        <v>0</v>
      </c>
      <c r="AE415" s="21">
        <f t="shared" si="92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3">+C418+C419+C420+C421+C422</f>
        <v>0</v>
      </c>
      <c r="D417" s="21">
        <f t="shared" si="93"/>
        <v>0</v>
      </c>
      <c r="E417" s="21">
        <f t="shared" si="93"/>
        <v>0</v>
      </c>
      <c r="F417" s="21">
        <f t="shared" si="93"/>
        <v>0</v>
      </c>
      <c r="G417" s="21">
        <f t="shared" si="93"/>
        <v>0</v>
      </c>
      <c r="H417" s="21">
        <f t="shared" si="93"/>
        <v>0</v>
      </c>
      <c r="I417" s="21">
        <f t="shared" si="93"/>
        <v>0</v>
      </c>
      <c r="J417" s="21">
        <f t="shared" si="93"/>
        <v>0</v>
      </c>
      <c r="K417" s="21">
        <f t="shared" si="93"/>
        <v>0</v>
      </c>
      <c r="L417" s="21">
        <f t="shared" si="93"/>
        <v>0</v>
      </c>
      <c r="M417" s="21">
        <f t="shared" si="93"/>
        <v>0</v>
      </c>
      <c r="N417" s="21">
        <f t="shared" si="93"/>
        <v>0</v>
      </c>
      <c r="O417" s="21">
        <f t="shared" si="93"/>
        <v>0</v>
      </c>
      <c r="P417" s="21">
        <f t="shared" si="93"/>
        <v>0</v>
      </c>
      <c r="Q417" s="21">
        <f t="shared" si="93"/>
        <v>0</v>
      </c>
      <c r="R417" s="21">
        <f t="shared" si="93"/>
        <v>0</v>
      </c>
      <c r="S417" s="21">
        <f t="shared" si="93"/>
        <v>0</v>
      </c>
      <c r="T417" s="21">
        <f t="shared" si="93"/>
        <v>0</v>
      </c>
      <c r="U417" s="21">
        <f t="shared" si="93"/>
        <v>0</v>
      </c>
      <c r="V417" s="21">
        <f t="shared" si="93"/>
        <v>0</v>
      </c>
      <c r="W417" s="21">
        <f t="shared" si="93"/>
        <v>0</v>
      </c>
      <c r="X417" s="21">
        <f t="shared" si="93"/>
        <v>0</v>
      </c>
      <c r="Y417" s="21">
        <f t="shared" si="93"/>
        <v>0</v>
      </c>
      <c r="Z417" s="21">
        <f t="shared" si="93"/>
        <v>0</v>
      </c>
      <c r="AA417" s="21">
        <f t="shared" si="93"/>
        <v>0</v>
      </c>
      <c r="AB417" s="21">
        <f t="shared" si="93"/>
        <v>0</v>
      </c>
      <c r="AC417" s="21">
        <f t="shared" si="93"/>
        <v>0</v>
      </c>
      <c r="AD417" s="21">
        <f t="shared" si="93"/>
        <v>0</v>
      </c>
      <c r="AE417" s="21">
        <f t="shared" si="93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4">+C426+C430+C431+C434</f>
        <v>2.1544749507440147E-3</v>
      </c>
      <c r="D425" s="28">
        <f t="shared" si="94"/>
        <v>2.3688716622016345E-3</v>
      </c>
      <c r="E425" s="28">
        <f t="shared" si="94"/>
        <v>2.7364242810511414E-3</v>
      </c>
      <c r="F425" s="28">
        <f t="shared" si="94"/>
        <v>2.7596124737565729E-3</v>
      </c>
      <c r="G425" s="28">
        <f t="shared" si="94"/>
        <v>2.7428304582467582E-3</v>
      </c>
      <c r="H425" s="28">
        <f t="shared" si="94"/>
        <v>3.0930607815699293E-3</v>
      </c>
      <c r="I425" s="28">
        <f t="shared" si="94"/>
        <v>1.048188219741167E-2</v>
      </c>
      <c r="J425" s="28">
        <f t="shared" si="94"/>
        <v>1.1145912319445768E-2</v>
      </c>
      <c r="K425" s="28">
        <f t="shared" si="94"/>
        <v>1.1918604315937973E-2</v>
      </c>
      <c r="L425" s="28">
        <f t="shared" si="94"/>
        <v>1.1629135815815251E-2</v>
      </c>
      <c r="M425" s="28">
        <f t="shared" si="94"/>
        <v>1.1965469775253174E-2</v>
      </c>
      <c r="N425" s="28">
        <f t="shared" si="94"/>
        <v>1.0513848073984779E-2</v>
      </c>
      <c r="O425" s="28">
        <f t="shared" si="94"/>
        <v>8.6829506723385616E-3</v>
      </c>
      <c r="P425" s="28">
        <f t="shared" si="94"/>
        <v>9.1155905302140704E-3</v>
      </c>
      <c r="Q425" s="28">
        <f t="shared" si="94"/>
        <v>9.7634308792328463E-3</v>
      </c>
      <c r="R425" s="28">
        <f t="shared" si="94"/>
        <v>8.1527609094520052E-3</v>
      </c>
      <c r="S425" s="28">
        <f t="shared" si="94"/>
        <v>8.0052078479088823E-3</v>
      </c>
      <c r="T425" s="28">
        <f t="shared" si="94"/>
        <v>7.8691281792071296E-3</v>
      </c>
      <c r="U425" s="28">
        <f t="shared" si="94"/>
        <v>8.1585773111504129E-3</v>
      </c>
      <c r="V425" s="28">
        <f t="shared" si="94"/>
        <v>8.2362687025149591E-3</v>
      </c>
      <c r="W425" s="28">
        <f t="shared" si="94"/>
        <v>7.8787727249561568E-3</v>
      </c>
      <c r="X425" s="28">
        <f t="shared" si="94"/>
        <v>7.9661331746212968E-3</v>
      </c>
      <c r="Y425" s="28">
        <f t="shared" si="94"/>
        <v>8.3317667130629741E-3</v>
      </c>
      <c r="Z425" s="28">
        <f t="shared" si="94"/>
        <v>8.3455387885275952E-3</v>
      </c>
      <c r="AA425" s="28">
        <f t="shared" si="94"/>
        <v>8.3924757033636763E-3</v>
      </c>
      <c r="AB425" s="28">
        <f t="shared" si="94"/>
        <v>8.683535774659832E-3</v>
      </c>
      <c r="AC425" s="28">
        <f t="shared" si="94"/>
        <v>8.2464877154464506E-3</v>
      </c>
      <c r="AD425" s="28">
        <f t="shared" si="94"/>
        <v>8.8276593016906515E-3</v>
      </c>
      <c r="AE425" s="28">
        <f t="shared" si="94"/>
        <v>9.5385449771638788E-3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5">+C432+C433</f>
        <v>4.2161448478041527E-5</v>
      </c>
      <c r="D431" s="21">
        <f t="shared" si="95"/>
        <v>4.3928784234432219E-5</v>
      </c>
      <c r="E431" s="21">
        <f t="shared" si="95"/>
        <v>5.6902528847632371E-5</v>
      </c>
      <c r="F431" s="21">
        <f t="shared" si="95"/>
        <v>5.8104003179452772E-5</v>
      </c>
      <c r="G431" s="21">
        <f t="shared" si="95"/>
        <v>5.8981458383483212E-5</v>
      </c>
      <c r="H431" s="21">
        <f t="shared" si="95"/>
        <v>6.0861589199394419E-5</v>
      </c>
      <c r="I431" s="21">
        <f t="shared" si="95"/>
        <v>6.2098460833023719E-5</v>
      </c>
      <c r="J431" s="21">
        <f t="shared" si="95"/>
        <v>6.3555895051179193E-5</v>
      </c>
      <c r="K431" s="21">
        <f t="shared" si="95"/>
        <v>6.4247241444711321E-5</v>
      </c>
      <c r="L431" s="21">
        <f t="shared" si="95"/>
        <v>6.3690341238982053E-5</v>
      </c>
      <c r="M431" s="21">
        <f t="shared" si="95"/>
        <v>6.4702242633413217E-5</v>
      </c>
      <c r="N431" s="21">
        <f t="shared" si="95"/>
        <v>6.5693856049522768E-5</v>
      </c>
      <c r="O431" s="21">
        <f t="shared" si="95"/>
        <v>7.4009049774002969E-5</v>
      </c>
      <c r="P431" s="21">
        <f t="shared" si="95"/>
        <v>7.7821389165706617E-5</v>
      </c>
      <c r="Q431" s="21">
        <f t="shared" si="95"/>
        <v>8.2590485026476739E-5</v>
      </c>
      <c r="R431" s="21">
        <f t="shared" si="95"/>
        <v>8.3758539208923246E-5</v>
      </c>
      <c r="S431" s="21">
        <f t="shared" si="95"/>
        <v>8.6382892572501086E-5</v>
      </c>
      <c r="T431" s="21">
        <f t="shared" si="95"/>
        <v>8.4017309318303981E-5</v>
      </c>
      <c r="U431" s="21">
        <f t="shared" si="95"/>
        <v>8.88814565703558E-5</v>
      </c>
      <c r="V431" s="21">
        <f t="shared" si="95"/>
        <v>8.7418334009826195E-5</v>
      </c>
      <c r="W431" s="21">
        <f t="shared" si="95"/>
        <v>9.3660063956018034E-5</v>
      </c>
      <c r="X431" s="21">
        <f t="shared" si="95"/>
        <v>1.0491380473271371E-4</v>
      </c>
      <c r="Y431" s="21">
        <f t="shared" si="95"/>
        <v>1.183070425798516E-4</v>
      </c>
      <c r="Z431" s="21">
        <f t="shared" si="95"/>
        <v>1.2927586560044173E-4</v>
      </c>
      <c r="AA431" s="21">
        <f t="shared" si="95"/>
        <v>1.3334819977514419E-4</v>
      </c>
      <c r="AB431" s="21">
        <f t="shared" si="95"/>
        <v>2.4358441583425175E-4</v>
      </c>
      <c r="AC431" s="21">
        <f t="shared" si="95"/>
        <v>1.815148174125542E-4</v>
      </c>
      <c r="AD431" s="21">
        <f t="shared" si="95"/>
        <v>1.7617616682650045E-4</v>
      </c>
      <c r="AE431" s="21">
        <f t="shared" si="95"/>
        <v>1.9171954160581887E-4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4.1237369832703655E-10</v>
      </c>
      <c r="L432" s="27">
        <v>4.1748156396567931E-9</v>
      </c>
      <c r="M432" s="27">
        <v>7.3294275897055243E-9</v>
      </c>
      <c r="N432" s="27">
        <v>6.4564498947861354E-9</v>
      </c>
      <c r="O432" s="27">
        <v>9.1226276241408183E-9</v>
      </c>
      <c r="P432" s="27">
        <v>1.1117542005756797E-8</v>
      </c>
      <c r="Q432" s="27">
        <v>1.1907177140135097E-8</v>
      </c>
      <c r="R432" s="27">
        <v>1.1418717232211236E-8</v>
      </c>
      <c r="S432" s="27">
        <v>1.8114833839888598E-8</v>
      </c>
      <c r="T432" s="27">
        <v>1.9492534369883474E-8</v>
      </c>
      <c r="U432" s="27">
        <v>2.1891727854025999E-8</v>
      </c>
      <c r="V432" s="27">
        <v>2.0427293011428154E-8</v>
      </c>
      <c r="W432" s="27">
        <v>2.6387499918921153E-8</v>
      </c>
      <c r="X432" s="27">
        <v>2.5920145263050598E-8</v>
      </c>
      <c r="Y432" s="27">
        <v>3.2811624796499712E-8</v>
      </c>
      <c r="Z432" s="27">
        <v>4.4077874756259158E-8</v>
      </c>
      <c r="AA432" s="27">
        <v>4.5858321976783094E-8</v>
      </c>
      <c r="AB432" s="27">
        <v>4.4862914518620316E-8</v>
      </c>
      <c r="AC432" s="27">
        <v>3.4778749007689278E-8</v>
      </c>
      <c r="AD432" s="27">
        <v>8.8325830936160518E-8</v>
      </c>
      <c r="AE432" s="27">
        <v>6.6265298277442479E-8</v>
      </c>
    </row>
    <row r="433" spans="1:31" x14ac:dyDescent="0.2">
      <c r="A433" s="80" t="s">
        <v>734</v>
      </c>
      <c r="B433" s="4" t="s">
        <v>735</v>
      </c>
      <c r="C433" s="27">
        <v>4.2161448478041527E-5</v>
      </c>
      <c r="D433" s="27">
        <v>4.3928784234432219E-5</v>
      </c>
      <c r="E433" s="27">
        <v>5.6902528847632371E-5</v>
      </c>
      <c r="F433" s="27">
        <v>5.8104003179452772E-5</v>
      </c>
      <c r="G433" s="27">
        <v>5.8981458383483212E-5</v>
      </c>
      <c r="H433" s="27">
        <v>6.0861589199394419E-5</v>
      </c>
      <c r="I433" s="27">
        <v>6.2098460833023719E-5</v>
      </c>
      <c r="J433" s="27">
        <v>6.3555895051179193E-5</v>
      </c>
      <c r="K433" s="27">
        <v>6.4246829071012995E-5</v>
      </c>
      <c r="L433" s="27">
        <v>6.3686166423342392E-5</v>
      </c>
      <c r="M433" s="27">
        <v>6.4694913205823516E-5</v>
      </c>
      <c r="N433" s="27">
        <v>6.5687399599627987E-5</v>
      </c>
      <c r="O433" s="27">
        <v>7.399992714637883E-5</v>
      </c>
      <c r="P433" s="27">
        <v>7.7810271623700856E-5</v>
      </c>
      <c r="Q433" s="27">
        <v>8.2578577849336599E-5</v>
      </c>
      <c r="R433" s="27">
        <v>8.374712049169103E-5</v>
      </c>
      <c r="S433" s="27">
        <v>8.6364777738661194E-5</v>
      </c>
      <c r="T433" s="27">
        <v>8.3997816783934096E-5</v>
      </c>
      <c r="U433" s="27">
        <v>8.8859564842501775E-5</v>
      </c>
      <c r="V433" s="27">
        <v>8.7397906716814766E-5</v>
      </c>
      <c r="W433" s="27">
        <v>9.3633676456099119E-5</v>
      </c>
      <c r="X433" s="27">
        <v>1.0488788458745067E-4</v>
      </c>
      <c r="Y433" s="27">
        <v>1.182742309550551E-4</v>
      </c>
      <c r="Z433" s="27">
        <v>1.2923178772568549E-4</v>
      </c>
      <c r="AA433" s="27">
        <v>1.3330234145316741E-4</v>
      </c>
      <c r="AB433" s="27">
        <v>2.4353955291973314E-4</v>
      </c>
      <c r="AC433" s="27">
        <v>1.8148003866354652E-4</v>
      </c>
      <c r="AD433" s="27">
        <v>1.760878409955643E-4</v>
      </c>
      <c r="AE433" s="27">
        <v>1.9165327630754143E-4</v>
      </c>
    </row>
    <row r="434" spans="1:31" x14ac:dyDescent="0.2">
      <c r="A434" s="80" t="s">
        <v>736</v>
      </c>
      <c r="B434" s="4" t="s">
        <v>737</v>
      </c>
      <c r="C434" s="21">
        <f>+C435</f>
        <v>2.1123135022659734E-3</v>
      </c>
      <c r="D434" s="21">
        <f t="shared" ref="D434:AE434" si="96">+D435</f>
        <v>2.3249428779672024E-3</v>
      </c>
      <c r="E434" s="21">
        <f t="shared" si="96"/>
        <v>2.6795217522035089E-3</v>
      </c>
      <c r="F434" s="21">
        <f t="shared" si="96"/>
        <v>2.7015084705771203E-3</v>
      </c>
      <c r="G434" s="21">
        <f t="shared" si="96"/>
        <v>2.683848999863275E-3</v>
      </c>
      <c r="H434" s="21">
        <f t="shared" si="96"/>
        <v>3.032199192370535E-3</v>
      </c>
      <c r="I434" s="21">
        <f t="shared" si="96"/>
        <v>1.0419783736578645E-2</v>
      </c>
      <c r="J434" s="21">
        <f t="shared" si="96"/>
        <v>1.1082356424394589E-2</v>
      </c>
      <c r="K434" s="21">
        <f t="shared" si="96"/>
        <v>1.1854357074493262E-2</v>
      </c>
      <c r="L434" s="21">
        <f t="shared" si="96"/>
        <v>1.1565445474576269E-2</v>
      </c>
      <c r="M434" s="21">
        <f t="shared" si="96"/>
        <v>1.190076753261976E-2</v>
      </c>
      <c r="N434" s="21">
        <f t="shared" si="96"/>
        <v>1.0448154217935256E-2</v>
      </c>
      <c r="O434" s="21">
        <f t="shared" si="96"/>
        <v>8.6089416225645591E-3</v>
      </c>
      <c r="P434" s="21">
        <f t="shared" si="96"/>
        <v>9.0377691410483633E-3</v>
      </c>
      <c r="Q434" s="21">
        <f t="shared" si="96"/>
        <v>9.6808403942063703E-3</v>
      </c>
      <c r="R434" s="21">
        <f t="shared" si="96"/>
        <v>8.0690023702430815E-3</v>
      </c>
      <c r="S434" s="21">
        <f t="shared" si="96"/>
        <v>7.9188249553363808E-3</v>
      </c>
      <c r="T434" s="21">
        <f t="shared" si="96"/>
        <v>7.7851108698888264E-3</v>
      </c>
      <c r="U434" s="21">
        <f t="shared" si="96"/>
        <v>8.0696958545800578E-3</v>
      </c>
      <c r="V434" s="21">
        <f t="shared" si="96"/>
        <v>8.1488503685051335E-3</v>
      </c>
      <c r="W434" s="21">
        <f t="shared" si="96"/>
        <v>7.7851126610001386E-3</v>
      </c>
      <c r="X434" s="21">
        <f t="shared" si="96"/>
        <v>7.8612193698885825E-3</v>
      </c>
      <c r="Y434" s="21">
        <f t="shared" si="96"/>
        <v>8.2134596704831232E-3</v>
      </c>
      <c r="Z434" s="21">
        <f t="shared" si="96"/>
        <v>8.2162629229271533E-3</v>
      </c>
      <c r="AA434" s="21">
        <f t="shared" si="96"/>
        <v>8.2591275035885318E-3</v>
      </c>
      <c r="AB434" s="21">
        <f t="shared" si="96"/>
        <v>8.4399513588255797E-3</v>
      </c>
      <c r="AC434" s="21">
        <f t="shared" si="96"/>
        <v>8.0649728980338956E-3</v>
      </c>
      <c r="AD434" s="21">
        <f t="shared" si="96"/>
        <v>8.6514831348641508E-3</v>
      </c>
      <c r="AE434" s="21">
        <f t="shared" si="96"/>
        <v>9.3468254355580597E-3</v>
      </c>
    </row>
    <row r="435" spans="1:31" x14ac:dyDescent="0.2">
      <c r="A435" s="80" t="s">
        <v>738</v>
      </c>
      <c r="B435" s="4" t="s">
        <v>739</v>
      </c>
      <c r="C435" s="27">
        <v>2.1123135022659734E-3</v>
      </c>
      <c r="D435" s="27">
        <v>2.3249428779672024E-3</v>
      </c>
      <c r="E435" s="27">
        <v>2.6795217522035089E-3</v>
      </c>
      <c r="F435" s="27">
        <v>2.7015084705771203E-3</v>
      </c>
      <c r="G435" s="27">
        <v>2.683848999863275E-3</v>
      </c>
      <c r="H435" s="27">
        <v>3.032199192370535E-3</v>
      </c>
      <c r="I435" s="27">
        <v>1.0419783736578645E-2</v>
      </c>
      <c r="J435" s="27">
        <v>1.1082356424394589E-2</v>
      </c>
      <c r="K435" s="27">
        <v>1.1854357074493262E-2</v>
      </c>
      <c r="L435" s="27">
        <v>1.1565445474576269E-2</v>
      </c>
      <c r="M435" s="27">
        <v>1.190076753261976E-2</v>
      </c>
      <c r="N435" s="27">
        <v>1.0448154217935256E-2</v>
      </c>
      <c r="O435" s="27">
        <v>8.6089416225645591E-3</v>
      </c>
      <c r="P435" s="27">
        <v>9.0377691410483633E-3</v>
      </c>
      <c r="Q435" s="27">
        <v>9.6808403942063703E-3</v>
      </c>
      <c r="R435" s="27">
        <v>8.0690023702430815E-3</v>
      </c>
      <c r="S435" s="27">
        <v>7.9188249553363808E-3</v>
      </c>
      <c r="T435" s="27">
        <v>7.7851108698888264E-3</v>
      </c>
      <c r="U435" s="27">
        <v>8.0696958545800578E-3</v>
      </c>
      <c r="V435" s="27">
        <v>8.1488503685051335E-3</v>
      </c>
      <c r="W435" s="27">
        <v>7.7851126610001386E-3</v>
      </c>
      <c r="X435" s="27">
        <v>7.8612193698885825E-3</v>
      </c>
      <c r="Y435" s="27">
        <v>8.2134596704831232E-3</v>
      </c>
      <c r="Z435" s="27">
        <v>8.2162629229271533E-3</v>
      </c>
      <c r="AA435" s="27">
        <v>8.2591275035885318E-3</v>
      </c>
      <c r="AB435" s="27">
        <v>8.4399513588255797E-3</v>
      </c>
      <c r="AC435" s="27">
        <v>8.0649728980338956E-3</v>
      </c>
      <c r="AD435" s="27">
        <v>8.6514831348641508E-3</v>
      </c>
      <c r="AE435" s="27">
        <v>9.3468254355580597E-3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7">+C441+C442</f>
        <v>0</v>
      </c>
      <c r="D440" s="21">
        <f t="shared" si="97"/>
        <v>0</v>
      </c>
      <c r="E440" s="21">
        <f t="shared" si="97"/>
        <v>0</v>
      </c>
      <c r="F440" s="21">
        <f t="shared" si="97"/>
        <v>0</v>
      </c>
      <c r="G440" s="21">
        <f t="shared" si="97"/>
        <v>0</v>
      </c>
      <c r="H440" s="21">
        <f t="shared" si="97"/>
        <v>0</v>
      </c>
      <c r="I440" s="21">
        <f t="shared" si="97"/>
        <v>0</v>
      </c>
      <c r="J440" s="21">
        <f t="shared" si="97"/>
        <v>0</v>
      </c>
      <c r="K440" s="21">
        <f t="shared" si="97"/>
        <v>0</v>
      </c>
      <c r="L440" s="21">
        <f t="shared" si="97"/>
        <v>0</v>
      </c>
      <c r="M440" s="21">
        <f t="shared" si="97"/>
        <v>0</v>
      </c>
      <c r="N440" s="21">
        <f t="shared" si="97"/>
        <v>0</v>
      </c>
      <c r="O440" s="21">
        <f t="shared" si="97"/>
        <v>0</v>
      </c>
      <c r="P440" s="21">
        <f t="shared" si="97"/>
        <v>0</v>
      </c>
      <c r="Q440" s="21">
        <f t="shared" si="97"/>
        <v>0</v>
      </c>
      <c r="R440" s="21">
        <f t="shared" si="97"/>
        <v>0</v>
      </c>
      <c r="S440" s="21">
        <f t="shared" si="97"/>
        <v>0</v>
      </c>
      <c r="T440" s="21">
        <f t="shared" si="97"/>
        <v>0</v>
      </c>
      <c r="U440" s="21">
        <f t="shared" si="97"/>
        <v>0</v>
      </c>
      <c r="V440" s="21">
        <f t="shared" si="97"/>
        <v>0</v>
      </c>
      <c r="W440" s="21">
        <f t="shared" si="97"/>
        <v>0</v>
      </c>
      <c r="X440" s="21">
        <f t="shared" si="97"/>
        <v>0</v>
      </c>
      <c r="Y440" s="21">
        <f t="shared" si="97"/>
        <v>0</v>
      </c>
      <c r="Z440" s="21">
        <f t="shared" si="97"/>
        <v>0</v>
      </c>
      <c r="AA440" s="21">
        <f t="shared" si="97"/>
        <v>0</v>
      </c>
      <c r="AB440" s="21">
        <f t="shared" si="97"/>
        <v>0</v>
      </c>
      <c r="AC440" s="21">
        <f t="shared" si="97"/>
        <v>0</v>
      </c>
      <c r="AD440" s="21">
        <f t="shared" si="97"/>
        <v>0</v>
      </c>
      <c r="AE440" s="21">
        <f t="shared" si="97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98">+D455-D4</f>
        <v>0</v>
      </c>
      <c r="E453" s="29">
        <f t="shared" si="98"/>
        <v>0</v>
      </c>
      <c r="F453" s="29">
        <f t="shared" si="98"/>
        <v>0</v>
      </c>
      <c r="G453" s="29">
        <f t="shared" si="98"/>
        <v>0</v>
      </c>
      <c r="H453" s="29">
        <f t="shared" si="98"/>
        <v>0</v>
      </c>
      <c r="I453" s="29">
        <f t="shared" si="98"/>
        <v>0</v>
      </c>
      <c r="J453" s="29">
        <f t="shared" si="98"/>
        <v>0</v>
      </c>
      <c r="K453" s="29">
        <f t="shared" si="98"/>
        <v>0</v>
      </c>
      <c r="L453" s="29">
        <f t="shared" si="98"/>
        <v>0</v>
      </c>
      <c r="M453" s="29">
        <f t="shared" si="98"/>
        <v>0</v>
      </c>
      <c r="N453" s="29">
        <f t="shared" si="98"/>
        <v>0</v>
      </c>
      <c r="O453" s="29">
        <f t="shared" si="98"/>
        <v>0</v>
      </c>
      <c r="P453" s="29">
        <f t="shared" si="98"/>
        <v>0</v>
      </c>
      <c r="Q453" s="29">
        <f t="shared" si="98"/>
        <v>0</v>
      </c>
      <c r="R453" s="29">
        <f t="shared" si="98"/>
        <v>0</v>
      </c>
      <c r="S453" s="29">
        <f t="shared" si="98"/>
        <v>0</v>
      </c>
      <c r="T453" s="29">
        <f t="shared" si="98"/>
        <v>0</v>
      </c>
      <c r="U453" s="29">
        <f t="shared" si="98"/>
        <v>0</v>
      </c>
      <c r="V453" s="29">
        <f t="shared" si="98"/>
        <v>0</v>
      </c>
      <c r="W453" s="29">
        <f t="shared" si="98"/>
        <v>0</v>
      </c>
      <c r="X453" s="29">
        <f t="shared" si="98"/>
        <v>0</v>
      </c>
      <c r="Y453" s="29">
        <f t="shared" si="98"/>
        <v>0</v>
      </c>
      <c r="Z453" s="29">
        <f t="shared" si="98"/>
        <v>0</v>
      </c>
      <c r="AA453" s="29">
        <f t="shared" si="98"/>
        <v>0</v>
      </c>
      <c r="AB453" s="29">
        <f t="shared" si="98"/>
        <v>0</v>
      </c>
      <c r="AC453" s="29">
        <f t="shared" si="98"/>
        <v>0</v>
      </c>
      <c r="AD453" s="29">
        <f t="shared" si="98"/>
        <v>0</v>
      </c>
      <c r="AE453" s="29">
        <f t="shared" si="98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99">+C456+C471+C524+C555+C576</f>
        <v>4.8687974370385655E-2</v>
      </c>
      <c r="D455" s="28">
        <f t="shared" si="99"/>
        <v>4.887014409617757E-2</v>
      </c>
      <c r="E455" s="28">
        <f t="shared" si="99"/>
        <v>5.1274390971917869E-2</v>
      </c>
      <c r="F455" s="28">
        <f t="shared" si="99"/>
        <v>5.3655567819228825E-2</v>
      </c>
      <c r="G455" s="28">
        <f t="shared" si="99"/>
        <v>5.6073839061066444E-2</v>
      </c>
      <c r="H455" s="28">
        <f t="shared" si="99"/>
        <v>5.9198206860985064E-2</v>
      </c>
      <c r="I455" s="28">
        <f t="shared" si="99"/>
        <v>6.7731529655174316E-2</v>
      </c>
      <c r="J455" s="28">
        <f t="shared" si="99"/>
        <v>7.0054537578152776E-2</v>
      </c>
      <c r="K455" s="28">
        <f t="shared" si="99"/>
        <v>7.2409763791642726E-2</v>
      </c>
      <c r="L455" s="28">
        <f t="shared" si="99"/>
        <v>8.5236561677176845E-2</v>
      </c>
      <c r="M455" s="28">
        <f t="shared" si="99"/>
        <v>8.4014198890122543E-2</v>
      </c>
      <c r="N455" s="28">
        <f t="shared" si="99"/>
        <v>7.722736183546125E-2</v>
      </c>
      <c r="O455" s="28">
        <f t="shared" si="99"/>
        <v>7.7323711358967928E-2</v>
      </c>
      <c r="P455" s="28">
        <f t="shared" si="99"/>
        <v>7.761062658553633E-2</v>
      </c>
      <c r="Q455" s="28">
        <f t="shared" si="99"/>
        <v>7.7934124694821305E-2</v>
      </c>
      <c r="R455" s="28">
        <f t="shared" si="99"/>
        <v>7.3852950282315907E-2</v>
      </c>
      <c r="S455" s="28">
        <f t="shared" si="99"/>
        <v>7.8343155481766971E-2</v>
      </c>
      <c r="T455" s="28">
        <f t="shared" si="99"/>
        <v>8.4175002475548696E-2</v>
      </c>
      <c r="U455" s="28">
        <f t="shared" si="99"/>
        <v>9.0297822724995563E-2</v>
      </c>
      <c r="V455" s="28">
        <f t="shared" si="99"/>
        <v>9.1412207778606647E-2</v>
      </c>
      <c r="W455" s="28">
        <f t="shared" si="99"/>
        <v>9.1940980147947854E-2</v>
      </c>
      <c r="X455" s="28">
        <f t="shared" si="99"/>
        <v>9.1736225704484309E-2</v>
      </c>
      <c r="Y455" s="28">
        <f t="shared" si="99"/>
        <v>8.8670062259033039E-2</v>
      </c>
      <c r="Z455" s="28">
        <f t="shared" si="99"/>
        <v>9.1149242484105136E-2</v>
      </c>
      <c r="AA455" s="28">
        <f t="shared" si="99"/>
        <v>8.8385700502662951E-2</v>
      </c>
      <c r="AB455" s="28">
        <f t="shared" si="99"/>
        <v>9.3968811991701734E-2</v>
      </c>
      <c r="AC455" s="28">
        <f t="shared" si="99"/>
        <v>9.6380669352765153E-2</v>
      </c>
      <c r="AD455" s="28">
        <f t="shared" si="99"/>
        <v>8.9661065877132753E-2</v>
      </c>
      <c r="AE455" s="28">
        <f t="shared" si="99"/>
        <v>9.1490102278382501E-2</v>
      </c>
    </row>
    <row r="456" spans="1:32" x14ac:dyDescent="0.2">
      <c r="A456" s="6" t="s">
        <v>19</v>
      </c>
      <c r="B456" s="7" t="s">
        <v>20</v>
      </c>
      <c r="C456" s="28">
        <f t="shared" ref="C456:AE456" si="100">+C457+C463+C467</f>
        <v>1.7568420731829692E-2</v>
      </c>
      <c r="D456" s="28">
        <f t="shared" si="100"/>
        <v>1.7827274174026693E-2</v>
      </c>
      <c r="E456" s="28">
        <f t="shared" si="100"/>
        <v>1.9657263212159465E-2</v>
      </c>
      <c r="F456" s="28">
        <f t="shared" si="100"/>
        <v>2.1014208533866301E-2</v>
      </c>
      <c r="G456" s="28">
        <f t="shared" si="100"/>
        <v>2.3348790024466177E-2</v>
      </c>
      <c r="H456" s="28">
        <f t="shared" si="100"/>
        <v>2.602363127901592E-2</v>
      </c>
      <c r="I456" s="28">
        <f t="shared" si="100"/>
        <v>2.8340850076936562E-2</v>
      </c>
      <c r="J456" s="28">
        <f t="shared" si="100"/>
        <v>3.0298752296060664E-2</v>
      </c>
      <c r="K456" s="28">
        <f t="shared" si="100"/>
        <v>3.2341609026630504E-2</v>
      </c>
      <c r="L456" s="28">
        <f t="shared" si="100"/>
        <v>4.5238487013385079E-2</v>
      </c>
      <c r="M456" s="28">
        <f t="shared" si="100"/>
        <v>4.4760176560309756E-2</v>
      </c>
      <c r="N456" s="28">
        <f t="shared" si="100"/>
        <v>3.9330167841732433E-2</v>
      </c>
      <c r="O456" s="28">
        <f t="shared" si="100"/>
        <v>4.1050092004731184E-2</v>
      </c>
      <c r="P456" s="28">
        <f t="shared" si="100"/>
        <v>4.2045776959250811E-2</v>
      </c>
      <c r="Q456" s="28">
        <f t="shared" si="100"/>
        <v>4.0604485537927108E-2</v>
      </c>
      <c r="R456" s="28">
        <f t="shared" si="100"/>
        <v>3.931706657346308E-2</v>
      </c>
      <c r="S456" s="28">
        <f t="shared" si="100"/>
        <v>4.37749921068184E-2</v>
      </c>
      <c r="T456" s="28">
        <f t="shared" si="100"/>
        <v>4.9126793453331291E-2</v>
      </c>
      <c r="U456" s="28">
        <f t="shared" si="100"/>
        <v>5.4376349697028328E-2</v>
      </c>
      <c r="V456" s="28">
        <f t="shared" si="100"/>
        <v>5.5180580130592301E-2</v>
      </c>
      <c r="W456" s="28">
        <f t="shared" si="100"/>
        <v>5.6258837183475033E-2</v>
      </c>
      <c r="X456" s="28">
        <f t="shared" si="100"/>
        <v>5.7707398342459811E-2</v>
      </c>
      <c r="Y456" s="28">
        <f t="shared" si="100"/>
        <v>5.5724862897549327E-2</v>
      </c>
      <c r="Z456" s="28">
        <f t="shared" si="100"/>
        <v>5.8170362201842817E-2</v>
      </c>
      <c r="AA456" s="28">
        <f t="shared" si="100"/>
        <v>5.5170483661398921E-2</v>
      </c>
      <c r="AB456" s="28">
        <f t="shared" si="100"/>
        <v>6.0474329374503193E-2</v>
      </c>
      <c r="AC456" s="28">
        <f t="shared" si="100"/>
        <v>6.2903164065028383E-2</v>
      </c>
      <c r="AD456" s="28">
        <f t="shared" si="100"/>
        <v>5.5192968185396651E-2</v>
      </c>
      <c r="AE456" s="28">
        <f t="shared" si="100"/>
        <v>5.5873506042480169E-2</v>
      </c>
    </row>
    <row r="457" spans="1:32" x14ac:dyDescent="0.2">
      <c r="A457" s="8" t="s">
        <v>23</v>
      </c>
      <c r="B457" s="4" t="s">
        <v>24</v>
      </c>
      <c r="C457" s="21">
        <f t="shared" ref="C457:AE457" si="101">+C458+C459+C460+C461+C462</f>
        <v>1.7568420731829692E-2</v>
      </c>
      <c r="D457" s="21">
        <f t="shared" si="101"/>
        <v>1.7827274174026693E-2</v>
      </c>
      <c r="E457" s="21">
        <f t="shared" si="101"/>
        <v>1.9657263212159465E-2</v>
      </c>
      <c r="F457" s="21">
        <f t="shared" si="101"/>
        <v>2.1014208533866301E-2</v>
      </c>
      <c r="G457" s="21">
        <f t="shared" si="101"/>
        <v>2.3348790024466177E-2</v>
      </c>
      <c r="H457" s="21">
        <f t="shared" si="101"/>
        <v>2.602363127901592E-2</v>
      </c>
      <c r="I457" s="21">
        <f t="shared" si="101"/>
        <v>2.8340850076936562E-2</v>
      </c>
      <c r="J457" s="21">
        <f t="shared" si="101"/>
        <v>3.0298752296060664E-2</v>
      </c>
      <c r="K457" s="21">
        <f t="shared" si="101"/>
        <v>3.2341609026630504E-2</v>
      </c>
      <c r="L457" s="21">
        <f t="shared" si="101"/>
        <v>4.5238487013385079E-2</v>
      </c>
      <c r="M457" s="21">
        <f t="shared" si="101"/>
        <v>4.4760176560309756E-2</v>
      </c>
      <c r="N457" s="21">
        <f t="shared" si="101"/>
        <v>3.9330167841732433E-2</v>
      </c>
      <c r="O457" s="21">
        <f t="shared" si="101"/>
        <v>4.1050092004731184E-2</v>
      </c>
      <c r="P457" s="21">
        <f t="shared" si="101"/>
        <v>4.2045776959250811E-2</v>
      </c>
      <c r="Q457" s="21">
        <f t="shared" si="101"/>
        <v>4.0604485537927108E-2</v>
      </c>
      <c r="R457" s="21">
        <f t="shared" si="101"/>
        <v>3.931706657346308E-2</v>
      </c>
      <c r="S457" s="21">
        <f t="shared" si="101"/>
        <v>4.37749921068184E-2</v>
      </c>
      <c r="T457" s="21">
        <f t="shared" si="101"/>
        <v>4.9126793453331291E-2</v>
      </c>
      <c r="U457" s="21">
        <f t="shared" si="101"/>
        <v>5.4376349697028328E-2</v>
      </c>
      <c r="V457" s="21">
        <f t="shared" si="101"/>
        <v>5.5180580130592301E-2</v>
      </c>
      <c r="W457" s="21">
        <f t="shared" si="101"/>
        <v>5.6258837183475033E-2</v>
      </c>
      <c r="X457" s="21">
        <f t="shared" si="101"/>
        <v>5.7707398342459811E-2</v>
      </c>
      <c r="Y457" s="21">
        <f t="shared" si="101"/>
        <v>5.5724862897549327E-2</v>
      </c>
      <c r="Z457" s="21">
        <f t="shared" si="101"/>
        <v>5.8170362201842817E-2</v>
      </c>
      <c r="AA457" s="21">
        <f t="shared" si="101"/>
        <v>5.5170483661398921E-2</v>
      </c>
      <c r="AB457" s="21">
        <f t="shared" si="101"/>
        <v>6.0474329374503193E-2</v>
      </c>
      <c r="AC457" s="21">
        <f t="shared" si="101"/>
        <v>6.2903164065028383E-2</v>
      </c>
      <c r="AD457" s="21">
        <f t="shared" si="101"/>
        <v>5.5192968185396651E-2</v>
      </c>
      <c r="AE457" s="21">
        <f t="shared" si="101"/>
        <v>5.5873506042480169E-2</v>
      </c>
    </row>
    <row r="458" spans="1:32" x14ac:dyDescent="0.2">
      <c r="A458" s="8" t="s">
        <v>25</v>
      </c>
      <c r="B458" s="4" t="s">
        <v>26</v>
      </c>
      <c r="C458" s="37">
        <f>+C8</f>
        <v>1.3775947238794596E-3</v>
      </c>
      <c r="D458" s="37">
        <f t="shared" ref="D458:AE458" si="102">+D8</f>
        <v>1.1161727899703093E-3</v>
      </c>
      <c r="E458" s="37">
        <f t="shared" si="102"/>
        <v>8.5559989466420477E-4</v>
      </c>
      <c r="F458" s="37">
        <f t="shared" si="102"/>
        <v>8.8026737406364649E-4</v>
      </c>
      <c r="G458" s="37">
        <f t="shared" si="102"/>
        <v>9.2157063878974357E-4</v>
      </c>
      <c r="H458" s="37">
        <f t="shared" si="102"/>
        <v>8.7912062802485993E-4</v>
      </c>
      <c r="I458" s="37">
        <f t="shared" si="102"/>
        <v>1.0824566378448697E-3</v>
      </c>
      <c r="J458" s="37">
        <f t="shared" si="102"/>
        <v>8.1074490382276767E-4</v>
      </c>
      <c r="K458" s="37">
        <f t="shared" si="102"/>
        <v>2.7072749545380775E-3</v>
      </c>
      <c r="L458" s="37">
        <f t="shared" si="102"/>
        <v>1.3238058999892202E-2</v>
      </c>
      <c r="M458" s="37">
        <f t="shared" si="102"/>
        <v>1.2279204527442043E-2</v>
      </c>
      <c r="N458" s="37">
        <f t="shared" si="102"/>
        <v>7.0746656405750114E-3</v>
      </c>
      <c r="O458" s="37">
        <f t="shared" si="102"/>
        <v>6.1615807638049835E-3</v>
      </c>
      <c r="P458" s="37">
        <f t="shared" si="102"/>
        <v>3.8644363643531819E-3</v>
      </c>
      <c r="Q458" s="37">
        <f t="shared" si="102"/>
        <v>3.7413363246539531E-3</v>
      </c>
      <c r="R458" s="37">
        <f t="shared" si="102"/>
        <v>3.9237269480790508E-3</v>
      </c>
      <c r="S458" s="37">
        <f t="shared" si="102"/>
        <v>8.8197372747851836E-3</v>
      </c>
      <c r="T458" s="37">
        <f t="shared" si="102"/>
        <v>1.2353519173530194E-2</v>
      </c>
      <c r="U458" s="37">
        <f t="shared" si="102"/>
        <v>1.2854521973297631E-2</v>
      </c>
      <c r="V458" s="37">
        <f t="shared" si="102"/>
        <v>1.2968560868387061E-2</v>
      </c>
      <c r="W458" s="37">
        <f t="shared" si="102"/>
        <v>1.2993360672290162E-2</v>
      </c>
      <c r="X458" s="37">
        <f t="shared" si="102"/>
        <v>1.2624944024855264E-2</v>
      </c>
      <c r="Y458" s="37">
        <f t="shared" si="102"/>
        <v>1.1619840260821539E-2</v>
      </c>
      <c r="Z458" s="37">
        <f t="shared" si="102"/>
        <v>1.2539320736364774E-2</v>
      </c>
      <c r="AA458" s="37">
        <f t="shared" si="102"/>
        <v>1.3497738729109818E-2</v>
      </c>
      <c r="AB458" s="37">
        <f t="shared" si="102"/>
        <v>1.6184958114661436E-2</v>
      </c>
      <c r="AC458" s="37">
        <f t="shared" si="102"/>
        <v>8.5761939162271768E-3</v>
      </c>
      <c r="AD458" s="37">
        <f t="shared" si="102"/>
        <v>4.5546845056166756E-4</v>
      </c>
      <c r="AE458" s="37">
        <f t="shared" si="102"/>
        <v>2.8241886631766061E-4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2.2442261367085561E-3</v>
      </c>
      <c r="D459" s="37">
        <f t="shared" ref="D459:AE459" si="103">+D17</f>
        <v>2.0101484019329832E-3</v>
      </c>
      <c r="E459" s="37">
        <f t="shared" si="103"/>
        <v>2.6135885117553135E-3</v>
      </c>
      <c r="F459" s="37">
        <f t="shared" si="103"/>
        <v>2.5262842206850633E-3</v>
      </c>
      <c r="G459" s="37">
        <f t="shared" si="103"/>
        <v>3.3629849575059064E-3</v>
      </c>
      <c r="H459" s="37">
        <f t="shared" si="103"/>
        <v>3.9755184844403003E-3</v>
      </c>
      <c r="I459" s="37">
        <f t="shared" si="103"/>
        <v>4.2186730134618029E-3</v>
      </c>
      <c r="J459" s="37">
        <f t="shared" si="103"/>
        <v>6.0672931253046326E-3</v>
      </c>
      <c r="K459" s="37">
        <f t="shared" si="103"/>
        <v>5.2651531411603524E-3</v>
      </c>
      <c r="L459" s="37">
        <f t="shared" si="103"/>
        <v>6.658899407596783E-3</v>
      </c>
      <c r="M459" s="37">
        <f t="shared" si="103"/>
        <v>6.3942419335811015E-3</v>
      </c>
      <c r="N459" s="37">
        <f t="shared" si="103"/>
        <v>6.8585038013934067E-3</v>
      </c>
      <c r="O459" s="37">
        <f t="shared" si="103"/>
        <v>6.3862828692710216E-3</v>
      </c>
      <c r="P459" s="37">
        <f t="shared" si="103"/>
        <v>5.8694098598619333E-3</v>
      </c>
      <c r="Q459" s="37">
        <f t="shared" si="103"/>
        <v>5.1366972622413432E-3</v>
      </c>
      <c r="R459" s="37">
        <f t="shared" si="103"/>
        <v>5.1791233881820255E-3</v>
      </c>
      <c r="S459" s="37">
        <f t="shared" si="103"/>
        <v>5.7745522070179033E-3</v>
      </c>
      <c r="T459" s="37">
        <f t="shared" si="103"/>
        <v>6.068476675035378E-3</v>
      </c>
      <c r="U459" s="37">
        <f t="shared" si="103"/>
        <v>7.0179634510471219E-3</v>
      </c>
      <c r="V459" s="37">
        <f t="shared" si="103"/>
        <v>8.0977570841120131E-3</v>
      </c>
      <c r="W459" s="37">
        <f t="shared" si="103"/>
        <v>8.0311568546245857E-3</v>
      </c>
      <c r="X459" s="37">
        <f t="shared" si="103"/>
        <v>8.4817056111888486E-3</v>
      </c>
      <c r="Y459" s="37">
        <f t="shared" si="103"/>
        <v>6.891668960588718E-3</v>
      </c>
      <c r="Z459" s="37">
        <f t="shared" si="103"/>
        <v>7.3920150657507877E-3</v>
      </c>
      <c r="AA459" s="37">
        <f t="shared" si="103"/>
        <v>8.5332230378311526E-3</v>
      </c>
      <c r="AB459" s="37">
        <f t="shared" si="103"/>
        <v>9.5203635970169641E-3</v>
      </c>
      <c r="AC459" s="37">
        <f t="shared" si="103"/>
        <v>8.7576748146183676E-3</v>
      </c>
      <c r="AD459" s="37">
        <f t="shared" si="103"/>
        <v>8.3963006874848232E-3</v>
      </c>
      <c r="AE459" s="37">
        <f t="shared" si="103"/>
        <v>8.4347187474081917E-3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1.0922770599111242E-2</v>
      </c>
      <c r="D460" s="37">
        <f t="shared" ref="D460:AE460" si="104">+D31</f>
        <v>1.1345165929554382E-2</v>
      </c>
      <c r="E460" s="37">
        <f t="shared" si="104"/>
        <v>1.2839013659682517E-2</v>
      </c>
      <c r="F460" s="37">
        <f t="shared" si="104"/>
        <v>1.4460695393904269E-2</v>
      </c>
      <c r="G460" s="37">
        <f t="shared" si="104"/>
        <v>1.5534057903498103E-2</v>
      </c>
      <c r="H460" s="37">
        <f t="shared" si="104"/>
        <v>1.7667909379679429E-2</v>
      </c>
      <c r="I460" s="37">
        <f t="shared" si="104"/>
        <v>1.9621267451642804E-2</v>
      </c>
      <c r="J460" s="37">
        <f t="shared" si="104"/>
        <v>2.1870190301225272E-2</v>
      </c>
      <c r="K460" s="37">
        <f t="shared" si="104"/>
        <v>2.3252628199390026E-2</v>
      </c>
      <c r="L460" s="37">
        <f t="shared" si="104"/>
        <v>2.4139277448018852E-2</v>
      </c>
      <c r="M460" s="37">
        <f t="shared" si="104"/>
        <v>2.4874455099438513E-2</v>
      </c>
      <c r="N460" s="37">
        <f t="shared" si="104"/>
        <v>2.4260864286685342E-2</v>
      </c>
      <c r="O460" s="37">
        <f t="shared" si="104"/>
        <v>2.7282270640947681E-2</v>
      </c>
      <c r="P460" s="37">
        <f t="shared" si="104"/>
        <v>3.1075626876244183E-2</v>
      </c>
      <c r="Q460" s="37">
        <f t="shared" si="104"/>
        <v>3.0072640987587392E-2</v>
      </c>
      <c r="R460" s="37">
        <f t="shared" si="104"/>
        <v>2.8877509358986284E-2</v>
      </c>
      <c r="S460" s="37">
        <f t="shared" si="104"/>
        <v>2.7847454017600502E-2</v>
      </c>
      <c r="T460" s="37">
        <f t="shared" si="104"/>
        <v>2.9262594419624761E-2</v>
      </c>
      <c r="U460" s="37">
        <f t="shared" si="104"/>
        <v>3.2896196492368711E-2</v>
      </c>
      <c r="V460" s="37">
        <f t="shared" si="104"/>
        <v>3.2503979170900484E-2</v>
      </c>
      <c r="W460" s="37">
        <f t="shared" si="104"/>
        <v>3.3276560196752271E-2</v>
      </c>
      <c r="X460" s="37">
        <f t="shared" si="104"/>
        <v>3.4462728008976498E-2</v>
      </c>
      <c r="Y460" s="37">
        <f t="shared" si="104"/>
        <v>3.5004233237536389E-2</v>
      </c>
      <c r="Z460" s="37">
        <f t="shared" si="104"/>
        <v>3.614253760329203E-2</v>
      </c>
      <c r="AA460" s="37">
        <f t="shared" si="104"/>
        <v>3.0811786397351725E-2</v>
      </c>
      <c r="AB460" s="37">
        <f t="shared" si="104"/>
        <v>3.2766087675246462E-2</v>
      </c>
      <c r="AC460" s="37">
        <f t="shared" si="104"/>
        <v>4.3657841725404059E-2</v>
      </c>
      <c r="AD460" s="37">
        <f t="shared" si="104"/>
        <v>4.4355223802757485E-2</v>
      </c>
      <c r="AE460" s="37">
        <f t="shared" si="104"/>
        <v>4.5479751390862536E-2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3.0238292721304358E-3</v>
      </c>
      <c r="D461" s="37">
        <f t="shared" ref="D461:AE461" si="105">+D53</f>
        <v>3.3557870525690171E-3</v>
      </c>
      <c r="E461" s="37">
        <f t="shared" si="105"/>
        <v>3.3490611460574296E-3</v>
      </c>
      <c r="F461" s="37">
        <f t="shared" si="105"/>
        <v>3.1469615452133235E-3</v>
      </c>
      <c r="G461" s="37">
        <f t="shared" si="105"/>
        <v>3.5301765246724239E-3</v>
      </c>
      <c r="H461" s="37">
        <f t="shared" si="105"/>
        <v>3.5010827868713302E-3</v>
      </c>
      <c r="I461" s="37">
        <f t="shared" si="105"/>
        <v>3.4184529739870856E-3</v>
      </c>
      <c r="J461" s="37">
        <f t="shared" si="105"/>
        <v>1.5505239657079898E-3</v>
      </c>
      <c r="K461" s="37">
        <f t="shared" si="105"/>
        <v>1.1165527315420492E-3</v>
      </c>
      <c r="L461" s="37">
        <f t="shared" si="105"/>
        <v>1.20225115787724E-3</v>
      </c>
      <c r="M461" s="37">
        <f t="shared" si="105"/>
        <v>1.2122749998480921E-3</v>
      </c>
      <c r="N461" s="37">
        <f t="shared" si="105"/>
        <v>1.1361341130786665E-3</v>
      </c>
      <c r="O461" s="37">
        <f t="shared" si="105"/>
        <v>1.219957730707503E-3</v>
      </c>
      <c r="P461" s="37">
        <f t="shared" si="105"/>
        <v>1.2363038587915099E-3</v>
      </c>
      <c r="Q461" s="37">
        <f t="shared" si="105"/>
        <v>1.6538109634444229E-3</v>
      </c>
      <c r="R461" s="37">
        <f t="shared" si="105"/>
        <v>1.3367068782157139E-3</v>
      </c>
      <c r="S461" s="37">
        <f t="shared" si="105"/>
        <v>1.3332486074148059E-3</v>
      </c>
      <c r="T461" s="37">
        <f t="shared" si="105"/>
        <v>1.4422031851409605E-3</v>
      </c>
      <c r="U461" s="37">
        <f t="shared" si="105"/>
        <v>1.6076677803148636E-3</v>
      </c>
      <c r="V461" s="37">
        <f t="shared" si="105"/>
        <v>1.6102830071927439E-3</v>
      </c>
      <c r="W461" s="37">
        <f t="shared" si="105"/>
        <v>1.9188593068379836E-3</v>
      </c>
      <c r="X461" s="37">
        <f t="shared" si="105"/>
        <v>2.0929854429119488E-3</v>
      </c>
      <c r="Y461" s="37">
        <f t="shared" si="105"/>
        <v>1.970589768252793E-3</v>
      </c>
      <c r="Z461" s="37">
        <f t="shared" si="105"/>
        <v>1.8278632198828922E-3</v>
      </c>
      <c r="AA461" s="37">
        <f t="shared" si="105"/>
        <v>2.0914284205584737E-3</v>
      </c>
      <c r="AB461" s="37">
        <f t="shared" si="105"/>
        <v>1.7926140241190103E-3</v>
      </c>
      <c r="AC461" s="37">
        <f t="shared" si="105"/>
        <v>1.8955178081178983E-3</v>
      </c>
      <c r="AD461" s="37">
        <f t="shared" si="105"/>
        <v>1.9703801947257046E-3</v>
      </c>
      <c r="AE461" s="37">
        <f t="shared" si="105"/>
        <v>1.670833222520045E-3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6">+D60</f>
        <v>0</v>
      </c>
      <c r="E462" s="37">
        <f t="shared" si="106"/>
        <v>0</v>
      </c>
      <c r="F462" s="37">
        <f t="shared" si="106"/>
        <v>0</v>
      </c>
      <c r="G462" s="37">
        <f t="shared" si="106"/>
        <v>0</v>
      </c>
      <c r="H462" s="37">
        <f t="shared" si="106"/>
        <v>0</v>
      </c>
      <c r="I462" s="37">
        <f t="shared" si="106"/>
        <v>0</v>
      </c>
      <c r="J462" s="37">
        <f t="shared" si="106"/>
        <v>0</v>
      </c>
      <c r="K462" s="37">
        <f t="shared" si="106"/>
        <v>0</v>
      </c>
      <c r="L462" s="37">
        <f t="shared" si="106"/>
        <v>0</v>
      </c>
      <c r="M462" s="37">
        <f t="shared" si="106"/>
        <v>0</v>
      </c>
      <c r="N462" s="37">
        <f t="shared" si="106"/>
        <v>0</v>
      </c>
      <c r="O462" s="37">
        <f t="shared" si="106"/>
        <v>0</v>
      </c>
      <c r="P462" s="37">
        <f t="shared" si="106"/>
        <v>0</v>
      </c>
      <c r="Q462" s="37">
        <f t="shared" si="106"/>
        <v>0</v>
      </c>
      <c r="R462" s="37">
        <f t="shared" si="106"/>
        <v>0</v>
      </c>
      <c r="S462" s="37">
        <f t="shared" si="106"/>
        <v>0</v>
      </c>
      <c r="T462" s="37">
        <f t="shared" si="106"/>
        <v>0</v>
      </c>
      <c r="U462" s="37">
        <f t="shared" si="106"/>
        <v>0</v>
      </c>
      <c r="V462" s="37">
        <f t="shared" si="106"/>
        <v>0</v>
      </c>
      <c r="W462" s="37">
        <f t="shared" si="106"/>
        <v>3.8900152970036103E-5</v>
      </c>
      <c r="X462" s="37">
        <f t="shared" si="106"/>
        <v>4.5035254527251304E-5</v>
      </c>
      <c r="Y462" s="37">
        <f t="shared" si="106"/>
        <v>2.3853067034988547E-4</v>
      </c>
      <c r="Z462" s="37">
        <f t="shared" si="106"/>
        <v>2.6862557655233234E-4</v>
      </c>
      <c r="AA462" s="37">
        <f t="shared" si="106"/>
        <v>2.363070765477466E-4</v>
      </c>
      <c r="AB462" s="37">
        <f t="shared" si="106"/>
        <v>2.1030596345932286E-4</v>
      </c>
      <c r="AC462" s="37">
        <f t="shared" si="106"/>
        <v>1.5935800660885826E-5</v>
      </c>
      <c r="AD462" s="37">
        <f t="shared" si="106"/>
        <v>1.5595049866974284E-5</v>
      </c>
      <c r="AE462" s="37">
        <f t="shared" si="106"/>
        <v>5.7838153717287977E-6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7">+C464+C465+C466</f>
        <v>0</v>
      </c>
      <c r="D463" s="21">
        <f t="shared" si="107"/>
        <v>0</v>
      </c>
      <c r="E463" s="21">
        <f t="shared" si="107"/>
        <v>0</v>
      </c>
      <c r="F463" s="21">
        <f t="shared" si="107"/>
        <v>0</v>
      </c>
      <c r="G463" s="21">
        <f t="shared" si="107"/>
        <v>0</v>
      </c>
      <c r="H463" s="21">
        <f t="shared" si="107"/>
        <v>0</v>
      </c>
      <c r="I463" s="21">
        <f t="shared" si="107"/>
        <v>0</v>
      </c>
      <c r="J463" s="21">
        <f t="shared" si="107"/>
        <v>0</v>
      </c>
      <c r="K463" s="21">
        <f t="shared" si="107"/>
        <v>0</v>
      </c>
      <c r="L463" s="21">
        <f t="shared" si="107"/>
        <v>0</v>
      </c>
      <c r="M463" s="21">
        <f t="shared" si="107"/>
        <v>0</v>
      </c>
      <c r="N463" s="21">
        <f t="shared" si="107"/>
        <v>0</v>
      </c>
      <c r="O463" s="21">
        <f t="shared" si="107"/>
        <v>0</v>
      </c>
      <c r="P463" s="21">
        <f t="shared" si="107"/>
        <v>0</v>
      </c>
      <c r="Q463" s="21">
        <f t="shared" si="107"/>
        <v>0</v>
      </c>
      <c r="R463" s="21">
        <f t="shared" si="107"/>
        <v>0</v>
      </c>
      <c r="S463" s="21">
        <f t="shared" si="107"/>
        <v>0</v>
      </c>
      <c r="T463" s="21">
        <f t="shared" si="107"/>
        <v>0</v>
      </c>
      <c r="U463" s="21">
        <f t="shared" si="107"/>
        <v>0</v>
      </c>
      <c r="V463" s="21">
        <f t="shared" si="107"/>
        <v>0</v>
      </c>
      <c r="W463" s="21">
        <f t="shared" si="107"/>
        <v>0</v>
      </c>
      <c r="X463" s="21">
        <f t="shared" si="107"/>
        <v>0</v>
      </c>
      <c r="Y463" s="21">
        <f t="shared" si="107"/>
        <v>0</v>
      </c>
      <c r="Z463" s="21">
        <f t="shared" si="107"/>
        <v>0</v>
      </c>
      <c r="AA463" s="21">
        <f t="shared" si="107"/>
        <v>0</v>
      </c>
      <c r="AB463" s="21">
        <f t="shared" si="107"/>
        <v>0</v>
      </c>
      <c r="AC463" s="21">
        <f t="shared" si="107"/>
        <v>0</v>
      </c>
      <c r="AD463" s="21">
        <f t="shared" si="107"/>
        <v>0</v>
      </c>
      <c r="AE463" s="21">
        <f t="shared" si="107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08">+D68</f>
        <v>0</v>
      </c>
      <c r="E464" s="37">
        <f t="shared" si="108"/>
        <v>0</v>
      </c>
      <c r="F464" s="37">
        <f t="shared" si="108"/>
        <v>0</v>
      </c>
      <c r="G464" s="37">
        <f t="shared" si="108"/>
        <v>0</v>
      </c>
      <c r="H464" s="37">
        <f t="shared" si="108"/>
        <v>0</v>
      </c>
      <c r="I464" s="37">
        <f t="shared" si="108"/>
        <v>0</v>
      </c>
      <c r="J464" s="37">
        <f t="shared" si="108"/>
        <v>0</v>
      </c>
      <c r="K464" s="37">
        <f t="shared" si="108"/>
        <v>0</v>
      </c>
      <c r="L464" s="37">
        <f t="shared" si="108"/>
        <v>0</v>
      </c>
      <c r="M464" s="37">
        <f t="shared" si="108"/>
        <v>0</v>
      </c>
      <c r="N464" s="37">
        <f t="shared" si="108"/>
        <v>0</v>
      </c>
      <c r="O464" s="37">
        <f t="shared" si="108"/>
        <v>0</v>
      </c>
      <c r="P464" s="37">
        <f t="shared" si="108"/>
        <v>0</v>
      </c>
      <c r="Q464" s="37">
        <f t="shared" si="108"/>
        <v>0</v>
      </c>
      <c r="R464" s="37">
        <f t="shared" si="108"/>
        <v>0</v>
      </c>
      <c r="S464" s="37">
        <f t="shared" si="108"/>
        <v>0</v>
      </c>
      <c r="T464" s="37">
        <f t="shared" si="108"/>
        <v>0</v>
      </c>
      <c r="U464" s="37">
        <f t="shared" si="108"/>
        <v>0</v>
      </c>
      <c r="V464" s="37">
        <f t="shared" si="108"/>
        <v>0</v>
      </c>
      <c r="W464" s="37">
        <f t="shared" si="108"/>
        <v>0</v>
      </c>
      <c r="X464" s="37">
        <f t="shared" si="108"/>
        <v>0</v>
      </c>
      <c r="Y464" s="37">
        <f t="shared" si="108"/>
        <v>0</v>
      </c>
      <c r="Z464" s="37">
        <f t="shared" si="108"/>
        <v>0</v>
      </c>
      <c r="AA464" s="37">
        <f t="shared" si="108"/>
        <v>0</v>
      </c>
      <c r="AB464" s="37">
        <f t="shared" si="108"/>
        <v>0</v>
      </c>
      <c r="AC464" s="37">
        <f t="shared" si="108"/>
        <v>0</v>
      </c>
      <c r="AD464" s="37">
        <f t="shared" si="108"/>
        <v>0</v>
      </c>
      <c r="AE464" s="37">
        <f t="shared" si="108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09">+D80</f>
        <v>0</v>
      </c>
      <c r="E465" s="37">
        <f t="shared" si="109"/>
        <v>0</v>
      </c>
      <c r="F465" s="37">
        <f t="shared" si="109"/>
        <v>0</v>
      </c>
      <c r="G465" s="37">
        <f t="shared" si="109"/>
        <v>0</v>
      </c>
      <c r="H465" s="37">
        <f t="shared" si="109"/>
        <v>0</v>
      </c>
      <c r="I465" s="37">
        <f t="shared" si="109"/>
        <v>0</v>
      </c>
      <c r="J465" s="37">
        <f t="shared" si="109"/>
        <v>0</v>
      </c>
      <c r="K465" s="37">
        <f t="shared" si="109"/>
        <v>0</v>
      </c>
      <c r="L465" s="37">
        <f t="shared" si="109"/>
        <v>0</v>
      </c>
      <c r="M465" s="37">
        <f t="shared" si="109"/>
        <v>0</v>
      </c>
      <c r="N465" s="37">
        <f t="shared" si="109"/>
        <v>0</v>
      </c>
      <c r="O465" s="37">
        <f t="shared" si="109"/>
        <v>0</v>
      </c>
      <c r="P465" s="37">
        <f t="shared" si="109"/>
        <v>0</v>
      </c>
      <c r="Q465" s="37">
        <f t="shared" si="109"/>
        <v>0</v>
      </c>
      <c r="R465" s="37">
        <f t="shared" si="109"/>
        <v>0</v>
      </c>
      <c r="S465" s="37">
        <f t="shared" si="109"/>
        <v>0</v>
      </c>
      <c r="T465" s="37">
        <f t="shared" si="109"/>
        <v>0</v>
      </c>
      <c r="U465" s="37">
        <f t="shared" si="109"/>
        <v>0</v>
      </c>
      <c r="V465" s="37">
        <f t="shared" si="109"/>
        <v>0</v>
      </c>
      <c r="W465" s="37">
        <f t="shared" si="109"/>
        <v>0</v>
      </c>
      <c r="X465" s="37">
        <f t="shared" si="109"/>
        <v>0</v>
      </c>
      <c r="Y465" s="37">
        <f t="shared" si="109"/>
        <v>0</v>
      </c>
      <c r="Z465" s="37">
        <f t="shared" si="109"/>
        <v>0</v>
      </c>
      <c r="AA465" s="37">
        <f t="shared" si="109"/>
        <v>0</v>
      </c>
      <c r="AB465" s="37">
        <f t="shared" si="109"/>
        <v>0</v>
      </c>
      <c r="AC465" s="37">
        <f t="shared" si="109"/>
        <v>0</v>
      </c>
      <c r="AD465" s="37">
        <f t="shared" si="109"/>
        <v>0</v>
      </c>
      <c r="AE465" s="37">
        <f t="shared" si="109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0">+D102</f>
        <v>0</v>
      </c>
      <c r="E466" s="37">
        <f t="shared" si="110"/>
        <v>0</v>
      </c>
      <c r="F466" s="37">
        <f t="shared" si="110"/>
        <v>0</v>
      </c>
      <c r="G466" s="37">
        <f t="shared" si="110"/>
        <v>0</v>
      </c>
      <c r="H466" s="37">
        <f t="shared" si="110"/>
        <v>0</v>
      </c>
      <c r="I466" s="37">
        <f t="shared" si="110"/>
        <v>0</v>
      </c>
      <c r="J466" s="37">
        <f t="shared" si="110"/>
        <v>0</v>
      </c>
      <c r="K466" s="37">
        <f t="shared" si="110"/>
        <v>0</v>
      </c>
      <c r="L466" s="37">
        <f t="shared" si="110"/>
        <v>0</v>
      </c>
      <c r="M466" s="37">
        <f t="shared" si="110"/>
        <v>0</v>
      </c>
      <c r="N466" s="37">
        <f t="shared" si="110"/>
        <v>0</v>
      </c>
      <c r="O466" s="37">
        <f t="shared" si="110"/>
        <v>0</v>
      </c>
      <c r="P466" s="37">
        <f t="shared" si="110"/>
        <v>0</v>
      </c>
      <c r="Q466" s="37">
        <f t="shared" si="110"/>
        <v>0</v>
      </c>
      <c r="R466" s="37">
        <f t="shared" si="110"/>
        <v>0</v>
      </c>
      <c r="S466" s="37">
        <f t="shared" si="110"/>
        <v>0</v>
      </c>
      <c r="T466" s="37">
        <f t="shared" si="110"/>
        <v>0</v>
      </c>
      <c r="U466" s="37">
        <f t="shared" si="110"/>
        <v>0</v>
      </c>
      <c r="V466" s="37">
        <f t="shared" si="110"/>
        <v>0</v>
      </c>
      <c r="W466" s="37">
        <f t="shared" si="110"/>
        <v>0</v>
      </c>
      <c r="X466" s="37">
        <f t="shared" si="110"/>
        <v>0</v>
      </c>
      <c r="Y466" s="37">
        <f t="shared" si="110"/>
        <v>0</v>
      </c>
      <c r="Z466" s="37">
        <f t="shared" si="110"/>
        <v>0</v>
      </c>
      <c r="AA466" s="37">
        <f t="shared" si="110"/>
        <v>0</v>
      </c>
      <c r="AB466" s="37">
        <f t="shared" si="110"/>
        <v>0</v>
      </c>
      <c r="AC466" s="37">
        <f t="shared" si="110"/>
        <v>0</v>
      </c>
      <c r="AD466" s="37">
        <f t="shared" si="110"/>
        <v>0</v>
      </c>
      <c r="AE466" s="37">
        <f t="shared" si="110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1">+C468+C469+C470</f>
        <v>0</v>
      </c>
      <c r="D467" s="21">
        <f t="shared" si="111"/>
        <v>0</v>
      </c>
      <c r="E467" s="21">
        <f t="shared" si="111"/>
        <v>0</v>
      </c>
      <c r="F467" s="21">
        <f t="shared" si="111"/>
        <v>0</v>
      </c>
      <c r="G467" s="21">
        <f t="shared" si="111"/>
        <v>0</v>
      </c>
      <c r="H467" s="21">
        <f t="shared" si="111"/>
        <v>0</v>
      </c>
      <c r="I467" s="21">
        <f t="shared" si="111"/>
        <v>0</v>
      </c>
      <c r="J467" s="21">
        <f t="shared" si="111"/>
        <v>0</v>
      </c>
      <c r="K467" s="21">
        <f t="shared" si="111"/>
        <v>0</v>
      </c>
      <c r="L467" s="21">
        <f t="shared" si="111"/>
        <v>0</v>
      </c>
      <c r="M467" s="21">
        <f t="shared" si="111"/>
        <v>0</v>
      </c>
      <c r="N467" s="21">
        <f t="shared" si="111"/>
        <v>0</v>
      </c>
      <c r="O467" s="21">
        <f t="shared" si="111"/>
        <v>0</v>
      </c>
      <c r="P467" s="21">
        <f t="shared" si="111"/>
        <v>0</v>
      </c>
      <c r="Q467" s="21">
        <f t="shared" si="111"/>
        <v>0</v>
      </c>
      <c r="R467" s="21">
        <f t="shared" si="111"/>
        <v>0</v>
      </c>
      <c r="S467" s="21">
        <f t="shared" si="111"/>
        <v>0</v>
      </c>
      <c r="T467" s="21">
        <f t="shared" si="111"/>
        <v>0</v>
      </c>
      <c r="U467" s="21">
        <f t="shared" si="111"/>
        <v>0</v>
      </c>
      <c r="V467" s="21">
        <f t="shared" si="111"/>
        <v>0</v>
      </c>
      <c r="W467" s="21">
        <f t="shared" si="111"/>
        <v>0</v>
      </c>
      <c r="X467" s="21">
        <f t="shared" si="111"/>
        <v>0</v>
      </c>
      <c r="Y467" s="21">
        <f t="shared" si="111"/>
        <v>0</v>
      </c>
      <c r="Z467" s="21">
        <f t="shared" si="111"/>
        <v>0</v>
      </c>
      <c r="AA467" s="21">
        <f t="shared" si="111"/>
        <v>0</v>
      </c>
      <c r="AB467" s="21">
        <f t="shared" si="111"/>
        <v>0</v>
      </c>
      <c r="AC467" s="21">
        <f t="shared" si="111"/>
        <v>0</v>
      </c>
      <c r="AD467" s="21">
        <f t="shared" si="111"/>
        <v>0</v>
      </c>
      <c r="AE467" s="21">
        <f t="shared" si="111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2">+C472+C478+C489+C497+C502+C508+C515+C520</f>
        <v>3.3660909015722476E-5</v>
      </c>
      <c r="D471" s="28">
        <f t="shared" si="112"/>
        <v>3.3660909015722483E-5</v>
      </c>
      <c r="E471" s="28">
        <f t="shared" si="112"/>
        <v>3.3660909015722483E-5</v>
      </c>
      <c r="F471" s="28">
        <f t="shared" si="112"/>
        <v>3.3660909015722469E-5</v>
      </c>
      <c r="G471" s="28">
        <f t="shared" si="112"/>
        <v>3.3660909015722476E-5</v>
      </c>
      <c r="H471" s="28">
        <f t="shared" si="112"/>
        <v>3.3660909015722469E-5</v>
      </c>
      <c r="I471" s="28">
        <f t="shared" si="112"/>
        <v>3.3660909015722469E-5</v>
      </c>
      <c r="J471" s="28">
        <f t="shared" si="112"/>
        <v>3.3660909015722469E-5</v>
      </c>
      <c r="K471" s="28">
        <f t="shared" si="112"/>
        <v>3.3660909015722469E-5</v>
      </c>
      <c r="L471" s="28">
        <f t="shared" si="112"/>
        <v>3.3660909015722476E-5</v>
      </c>
      <c r="M471" s="28">
        <f t="shared" si="112"/>
        <v>3.3660909015722476E-5</v>
      </c>
      <c r="N471" s="28">
        <f t="shared" si="112"/>
        <v>3.3660909015722476E-5</v>
      </c>
      <c r="O471" s="28">
        <f t="shared" si="112"/>
        <v>3.3660909015722476E-5</v>
      </c>
      <c r="P471" s="28">
        <f t="shared" si="112"/>
        <v>3.4035063322103259E-5</v>
      </c>
      <c r="Q471" s="28">
        <f t="shared" si="112"/>
        <v>3.4456507693998302E-5</v>
      </c>
      <c r="R471" s="28">
        <f t="shared" si="112"/>
        <v>3.4874624093312543E-5</v>
      </c>
      <c r="S471" s="28">
        <f t="shared" si="112"/>
        <v>3.5289458576384609E-5</v>
      </c>
      <c r="T471" s="28">
        <f t="shared" si="112"/>
        <v>3.5710199292238482E-5</v>
      </c>
      <c r="U471" s="28">
        <f t="shared" si="112"/>
        <v>3.6137435858577349E-5</v>
      </c>
      <c r="V471" s="28">
        <f t="shared" si="112"/>
        <v>3.6563102423469895E-5</v>
      </c>
      <c r="W471" s="28">
        <f t="shared" si="112"/>
        <v>3.6975624687648876E-5</v>
      </c>
      <c r="X471" s="28">
        <f t="shared" si="112"/>
        <v>3.7434509590516575E-5</v>
      </c>
      <c r="Y471" s="28">
        <f t="shared" si="112"/>
        <v>3.1620895026631353E-5</v>
      </c>
      <c r="Z471" s="28">
        <f t="shared" si="112"/>
        <v>2.5631972532813707E-5</v>
      </c>
      <c r="AA471" s="28">
        <f t="shared" si="112"/>
        <v>2.7577661369830894E-5</v>
      </c>
      <c r="AB471" s="28">
        <f t="shared" si="112"/>
        <v>2.9530611553987308E-5</v>
      </c>
      <c r="AC471" s="28">
        <f t="shared" si="112"/>
        <v>2.4100944073399347E-5</v>
      </c>
      <c r="AD471" s="28">
        <f t="shared" si="112"/>
        <v>1.9816377890035766E-5</v>
      </c>
      <c r="AE471" s="28">
        <f t="shared" si="112"/>
        <v>1.5638521456829619E-5</v>
      </c>
    </row>
    <row r="472" spans="1:31" x14ac:dyDescent="0.2">
      <c r="A472" s="9" t="s">
        <v>250</v>
      </c>
      <c r="B472" s="4" t="s">
        <v>251</v>
      </c>
      <c r="C472" s="21">
        <f t="shared" ref="C472:AE472" si="113">+C473+C474+C475+C476+C477</f>
        <v>0</v>
      </c>
      <c r="D472" s="21">
        <f t="shared" si="113"/>
        <v>0</v>
      </c>
      <c r="E472" s="21">
        <f t="shared" si="113"/>
        <v>0</v>
      </c>
      <c r="F472" s="21">
        <f t="shared" si="113"/>
        <v>0</v>
      </c>
      <c r="G472" s="21">
        <f t="shared" si="113"/>
        <v>0</v>
      </c>
      <c r="H472" s="21">
        <f t="shared" si="113"/>
        <v>0</v>
      </c>
      <c r="I472" s="21">
        <f t="shared" si="113"/>
        <v>0</v>
      </c>
      <c r="J472" s="21">
        <f t="shared" si="113"/>
        <v>0</v>
      </c>
      <c r="K472" s="21">
        <f t="shared" si="113"/>
        <v>0</v>
      </c>
      <c r="L472" s="21">
        <f t="shared" si="113"/>
        <v>0</v>
      </c>
      <c r="M472" s="21">
        <f t="shared" si="113"/>
        <v>0</v>
      </c>
      <c r="N472" s="21">
        <f t="shared" si="113"/>
        <v>0</v>
      </c>
      <c r="O472" s="21">
        <f t="shared" si="113"/>
        <v>0</v>
      </c>
      <c r="P472" s="21">
        <f t="shared" si="113"/>
        <v>0</v>
      </c>
      <c r="Q472" s="21">
        <f t="shared" si="113"/>
        <v>0</v>
      </c>
      <c r="R472" s="21">
        <f t="shared" si="113"/>
        <v>0</v>
      </c>
      <c r="S472" s="21">
        <f t="shared" si="113"/>
        <v>0</v>
      </c>
      <c r="T472" s="21">
        <f t="shared" si="113"/>
        <v>0</v>
      </c>
      <c r="U472" s="21">
        <f t="shared" si="113"/>
        <v>0</v>
      </c>
      <c r="V472" s="21">
        <f t="shared" si="113"/>
        <v>0</v>
      </c>
      <c r="W472" s="21">
        <f t="shared" si="113"/>
        <v>0</v>
      </c>
      <c r="X472" s="21">
        <f t="shared" si="113"/>
        <v>0</v>
      </c>
      <c r="Y472" s="21">
        <f t="shared" si="113"/>
        <v>0</v>
      </c>
      <c r="Z472" s="21">
        <f t="shared" si="113"/>
        <v>0</v>
      </c>
      <c r="AA472" s="21">
        <f t="shared" si="113"/>
        <v>0</v>
      </c>
      <c r="AB472" s="21">
        <f t="shared" si="113"/>
        <v>0</v>
      </c>
      <c r="AC472" s="21">
        <f t="shared" si="113"/>
        <v>0</v>
      </c>
      <c r="AD472" s="21">
        <f t="shared" si="113"/>
        <v>0</v>
      </c>
      <c r="AE472" s="21">
        <f t="shared" si="113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4">+D480+D481+D482+D487+D488</f>
        <v>0</v>
      </c>
      <c r="E478" s="21">
        <f t="shared" si="114"/>
        <v>0</v>
      </c>
      <c r="F478" s="21">
        <f t="shared" si="114"/>
        <v>0</v>
      </c>
      <c r="G478" s="21">
        <f t="shared" si="114"/>
        <v>0</v>
      </c>
      <c r="H478" s="21">
        <f t="shared" si="114"/>
        <v>0</v>
      </c>
      <c r="I478" s="21">
        <f t="shared" si="114"/>
        <v>0</v>
      </c>
      <c r="J478" s="21">
        <f t="shared" si="114"/>
        <v>0</v>
      </c>
      <c r="K478" s="21">
        <f t="shared" si="114"/>
        <v>0</v>
      </c>
      <c r="L478" s="21">
        <f t="shared" si="114"/>
        <v>0</v>
      </c>
      <c r="M478" s="21">
        <f t="shared" si="114"/>
        <v>0</v>
      </c>
      <c r="N478" s="21">
        <f t="shared" si="114"/>
        <v>0</v>
      </c>
      <c r="O478" s="21">
        <f t="shared" si="114"/>
        <v>0</v>
      </c>
      <c r="P478" s="21">
        <f t="shared" si="114"/>
        <v>0</v>
      </c>
      <c r="Q478" s="21">
        <f t="shared" si="114"/>
        <v>0</v>
      </c>
      <c r="R478" s="21">
        <f t="shared" si="114"/>
        <v>0</v>
      </c>
      <c r="S478" s="21">
        <f t="shared" si="114"/>
        <v>0</v>
      </c>
      <c r="T478" s="21">
        <f t="shared" si="114"/>
        <v>0</v>
      </c>
      <c r="U478" s="21">
        <f t="shared" si="114"/>
        <v>0</v>
      </c>
      <c r="V478" s="21">
        <f t="shared" si="114"/>
        <v>0</v>
      </c>
      <c r="W478" s="21">
        <f t="shared" si="114"/>
        <v>0</v>
      </c>
      <c r="X478" s="21">
        <f t="shared" si="114"/>
        <v>0</v>
      </c>
      <c r="Y478" s="21">
        <f t="shared" si="114"/>
        <v>0</v>
      </c>
      <c r="Z478" s="21">
        <f t="shared" si="114"/>
        <v>0</v>
      </c>
      <c r="AA478" s="21">
        <f t="shared" si="114"/>
        <v>0</v>
      </c>
      <c r="AB478" s="21">
        <f t="shared" si="114"/>
        <v>0</v>
      </c>
      <c r="AC478" s="21">
        <f t="shared" si="114"/>
        <v>0</v>
      </c>
      <c r="AD478" s="21">
        <f t="shared" si="114"/>
        <v>0</v>
      </c>
      <c r="AE478" s="21">
        <f t="shared" si="114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5">+D124</f>
        <v>0</v>
      </c>
      <c r="E480" s="37">
        <f t="shared" si="115"/>
        <v>0</v>
      </c>
      <c r="F480" s="37">
        <f t="shared" si="115"/>
        <v>0</v>
      </c>
      <c r="G480" s="37">
        <f t="shared" si="115"/>
        <v>0</v>
      </c>
      <c r="H480" s="37">
        <f t="shared" si="115"/>
        <v>0</v>
      </c>
      <c r="I480" s="37">
        <f t="shared" si="115"/>
        <v>0</v>
      </c>
      <c r="J480" s="37">
        <f t="shared" si="115"/>
        <v>0</v>
      </c>
      <c r="K480" s="37">
        <f t="shared" si="115"/>
        <v>0</v>
      </c>
      <c r="L480" s="37">
        <f t="shared" si="115"/>
        <v>0</v>
      </c>
      <c r="M480" s="37">
        <f t="shared" si="115"/>
        <v>0</v>
      </c>
      <c r="N480" s="37">
        <f t="shared" si="115"/>
        <v>0</v>
      </c>
      <c r="O480" s="37">
        <f t="shared" si="115"/>
        <v>0</v>
      </c>
      <c r="P480" s="37">
        <f t="shared" si="115"/>
        <v>0</v>
      </c>
      <c r="Q480" s="37">
        <f t="shared" si="115"/>
        <v>0</v>
      </c>
      <c r="R480" s="37">
        <f t="shared" si="115"/>
        <v>0</v>
      </c>
      <c r="S480" s="37">
        <f t="shared" si="115"/>
        <v>0</v>
      </c>
      <c r="T480" s="37">
        <f t="shared" si="115"/>
        <v>0</v>
      </c>
      <c r="U480" s="37">
        <f t="shared" si="115"/>
        <v>0</v>
      </c>
      <c r="V480" s="37">
        <f t="shared" si="115"/>
        <v>0</v>
      </c>
      <c r="W480" s="37">
        <f t="shared" si="115"/>
        <v>0</v>
      </c>
      <c r="X480" s="37">
        <f t="shared" si="115"/>
        <v>0</v>
      </c>
      <c r="Y480" s="37">
        <f t="shared" si="115"/>
        <v>0</v>
      </c>
      <c r="Z480" s="37">
        <f t="shared" si="115"/>
        <v>0</v>
      </c>
      <c r="AA480" s="37">
        <f t="shared" si="115"/>
        <v>0</v>
      </c>
      <c r="AB480" s="37">
        <f t="shared" si="115"/>
        <v>0</v>
      </c>
      <c r="AC480" s="37">
        <f t="shared" si="115"/>
        <v>0</v>
      </c>
      <c r="AD480" s="37">
        <f t="shared" si="115"/>
        <v>0</v>
      </c>
      <c r="AE480" s="37">
        <f t="shared" si="115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6">+D125</f>
        <v>0</v>
      </c>
      <c r="E481" s="37">
        <f t="shared" si="116"/>
        <v>0</v>
      </c>
      <c r="F481" s="37">
        <f t="shared" si="116"/>
        <v>0</v>
      </c>
      <c r="G481" s="37">
        <f t="shared" si="116"/>
        <v>0</v>
      </c>
      <c r="H481" s="37">
        <f t="shared" si="116"/>
        <v>0</v>
      </c>
      <c r="I481" s="37">
        <f t="shared" si="116"/>
        <v>0</v>
      </c>
      <c r="J481" s="37">
        <f t="shared" si="116"/>
        <v>0</v>
      </c>
      <c r="K481" s="37">
        <f t="shared" si="116"/>
        <v>0</v>
      </c>
      <c r="L481" s="37">
        <f t="shared" si="116"/>
        <v>0</v>
      </c>
      <c r="M481" s="37">
        <f t="shared" si="116"/>
        <v>0</v>
      </c>
      <c r="N481" s="37">
        <f t="shared" si="116"/>
        <v>0</v>
      </c>
      <c r="O481" s="37">
        <f t="shared" si="116"/>
        <v>0</v>
      </c>
      <c r="P481" s="37">
        <f t="shared" si="116"/>
        <v>0</v>
      </c>
      <c r="Q481" s="37">
        <f t="shared" si="116"/>
        <v>0</v>
      </c>
      <c r="R481" s="37">
        <f t="shared" si="116"/>
        <v>0</v>
      </c>
      <c r="S481" s="37">
        <f t="shared" si="116"/>
        <v>0</v>
      </c>
      <c r="T481" s="37">
        <f t="shared" si="116"/>
        <v>0</v>
      </c>
      <c r="U481" s="37">
        <f t="shared" si="116"/>
        <v>0</v>
      </c>
      <c r="V481" s="37">
        <f t="shared" si="116"/>
        <v>0</v>
      </c>
      <c r="W481" s="37">
        <f t="shared" si="116"/>
        <v>0</v>
      </c>
      <c r="X481" s="37">
        <f t="shared" si="116"/>
        <v>0</v>
      </c>
      <c r="Y481" s="37">
        <f t="shared" si="116"/>
        <v>0</v>
      </c>
      <c r="Z481" s="37">
        <f t="shared" si="116"/>
        <v>0</v>
      </c>
      <c r="AA481" s="37">
        <f t="shared" si="116"/>
        <v>0</v>
      </c>
      <c r="AB481" s="37">
        <f t="shared" si="116"/>
        <v>0</v>
      </c>
      <c r="AC481" s="37">
        <f t="shared" si="116"/>
        <v>0</v>
      </c>
      <c r="AD481" s="37">
        <f t="shared" si="116"/>
        <v>0</v>
      </c>
      <c r="AE481" s="37">
        <f t="shared" si="116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7">+D126</f>
        <v>0</v>
      </c>
      <c r="E482" s="37">
        <f t="shared" si="117"/>
        <v>0</v>
      </c>
      <c r="F482" s="37">
        <f t="shared" si="117"/>
        <v>0</v>
      </c>
      <c r="G482" s="37">
        <f t="shared" si="117"/>
        <v>0</v>
      </c>
      <c r="H482" s="37">
        <f t="shared" si="117"/>
        <v>0</v>
      </c>
      <c r="I482" s="37">
        <f t="shared" si="117"/>
        <v>0</v>
      </c>
      <c r="J482" s="37">
        <f t="shared" si="117"/>
        <v>0</v>
      </c>
      <c r="K482" s="37">
        <f t="shared" si="117"/>
        <v>0</v>
      </c>
      <c r="L482" s="37">
        <f t="shared" si="117"/>
        <v>0</v>
      </c>
      <c r="M482" s="37">
        <f t="shared" si="117"/>
        <v>0</v>
      </c>
      <c r="N482" s="37">
        <f t="shared" si="117"/>
        <v>0</v>
      </c>
      <c r="O482" s="37">
        <f t="shared" si="117"/>
        <v>0</v>
      </c>
      <c r="P482" s="37">
        <f t="shared" si="117"/>
        <v>0</v>
      </c>
      <c r="Q482" s="37">
        <f t="shared" si="117"/>
        <v>0</v>
      </c>
      <c r="R482" s="37">
        <f t="shared" si="117"/>
        <v>0</v>
      </c>
      <c r="S482" s="37">
        <f t="shared" si="117"/>
        <v>0</v>
      </c>
      <c r="T482" s="37">
        <f t="shared" si="117"/>
        <v>0</v>
      </c>
      <c r="U482" s="37">
        <f t="shared" si="117"/>
        <v>0</v>
      </c>
      <c r="V482" s="37">
        <f t="shared" si="117"/>
        <v>0</v>
      </c>
      <c r="W482" s="37">
        <f t="shared" si="117"/>
        <v>0</v>
      </c>
      <c r="X482" s="37">
        <f t="shared" si="117"/>
        <v>0</v>
      </c>
      <c r="Y482" s="37">
        <f t="shared" si="117"/>
        <v>0</v>
      </c>
      <c r="Z482" s="37">
        <f t="shared" si="117"/>
        <v>0</v>
      </c>
      <c r="AA482" s="37">
        <f t="shared" si="117"/>
        <v>0</v>
      </c>
      <c r="AB482" s="37">
        <f t="shared" si="117"/>
        <v>0</v>
      </c>
      <c r="AC482" s="37">
        <f t="shared" si="117"/>
        <v>0</v>
      </c>
      <c r="AD482" s="37">
        <f t="shared" si="117"/>
        <v>0</v>
      </c>
      <c r="AE482" s="37">
        <f t="shared" si="117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18">+D137</f>
        <v>0</v>
      </c>
      <c r="E487" s="37">
        <f t="shared" si="118"/>
        <v>0</v>
      </c>
      <c r="F487" s="37">
        <f t="shared" si="118"/>
        <v>0</v>
      </c>
      <c r="G487" s="37">
        <f t="shared" si="118"/>
        <v>0</v>
      </c>
      <c r="H487" s="37">
        <f t="shared" si="118"/>
        <v>0</v>
      </c>
      <c r="I487" s="37">
        <f t="shared" si="118"/>
        <v>0</v>
      </c>
      <c r="J487" s="37">
        <f t="shared" si="118"/>
        <v>0</v>
      </c>
      <c r="K487" s="37">
        <f t="shared" si="118"/>
        <v>0</v>
      </c>
      <c r="L487" s="37">
        <f t="shared" si="118"/>
        <v>0</v>
      </c>
      <c r="M487" s="37">
        <f t="shared" si="118"/>
        <v>0</v>
      </c>
      <c r="N487" s="37">
        <f t="shared" si="118"/>
        <v>0</v>
      </c>
      <c r="O487" s="37">
        <f t="shared" si="118"/>
        <v>0</v>
      </c>
      <c r="P487" s="37">
        <f t="shared" si="118"/>
        <v>0</v>
      </c>
      <c r="Q487" s="37">
        <f t="shared" si="118"/>
        <v>0</v>
      </c>
      <c r="R487" s="37">
        <f t="shared" si="118"/>
        <v>0</v>
      </c>
      <c r="S487" s="37">
        <f t="shared" si="118"/>
        <v>0</v>
      </c>
      <c r="T487" s="37">
        <f t="shared" si="118"/>
        <v>0</v>
      </c>
      <c r="U487" s="37">
        <f t="shared" si="118"/>
        <v>0</v>
      </c>
      <c r="V487" s="37">
        <f t="shared" si="118"/>
        <v>0</v>
      </c>
      <c r="W487" s="37">
        <f t="shared" si="118"/>
        <v>0</v>
      </c>
      <c r="X487" s="37">
        <f t="shared" si="118"/>
        <v>0</v>
      </c>
      <c r="Y487" s="37">
        <f t="shared" si="118"/>
        <v>0</v>
      </c>
      <c r="Z487" s="37">
        <f t="shared" si="118"/>
        <v>0</v>
      </c>
      <c r="AA487" s="37">
        <f t="shared" si="118"/>
        <v>0</v>
      </c>
      <c r="AB487" s="37">
        <f t="shared" si="118"/>
        <v>0</v>
      </c>
      <c r="AC487" s="37">
        <f t="shared" si="118"/>
        <v>0</v>
      </c>
      <c r="AD487" s="37">
        <f t="shared" si="118"/>
        <v>0</v>
      </c>
      <c r="AE487" s="37">
        <f t="shared" si="118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19">+C140</f>
        <v>0</v>
      </c>
      <c r="D488" s="37">
        <f t="shared" si="119"/>
        <v>0</v>
      </c>
      <c r="E488" s="37">
        <f t="shared" si="119"/>
        <v>0</v>
      </c>
      <c r="F488" s="37">
        <f t="shared" si="119"/>
        <v>0</v>
      </c>
      <c r="G488" s="37">
        <f t="shared" si="119"/>
        <v>0</v>
      </c>
      <c r="H488" s="37">
        <f t="shared" si="119"/>
        <v>0</v>
      </c>
      <c r="I488" s="37">
        <f t="shared" si="119"/>
        <v>0</v>
      </c>
      <c r="J488" s="37">
        <f t="shared" si="119"/>
        <v>0</v>
      </c>
      <c r="K488" s="37">
        <f t="shared" si="119"/>
        <v>0</v>
      </c>
      <c r="L488" s="37">
        <f t="shared" si="119"/>
        <v>0</v>
      </c>
      <c r="M488" s="37">
        <f t="shared" si="119"/>
        <v>0</v>
      </c>
      <c r="N488" s="37">
        <f t="shared" si="119"/>
        <v>0</v>
      </c>
      <c r="O488" s="37">
        <f t="shared" si="119"/>
        <v>0</v>
      </c>
      <c r="P488" s="37">
        <f t="shared" si="119"/>
        <v>0</v>
      </c>
      <c r="Q488" s="37">
        <f t="shared" si="119"/>
        <v>0</v>
      </c>
      <c r="R488" s="37">
        <f t="shared" si="119"/>
        <v>0</v>
      </c>
      <c r="S488" s="37">
        <f t="shared" si="119"/>
        <v>0</v>
      </c>
      <c r="T488" s="37">
        <f t="shared" si="119"/>
        <v>0</v>
      </c>
      <c r="U488" s="37">
        <f t="shared" si="119"/>
        <v>0</v>
      </c>
      <c r="V488" s="37">
        <f t="shared" si="119"/>
        <v>0</v>
      </c>
      <c r="W488" s="37">
        <f t="shared" si="119"/>
        <v>0</v>
      </c>
      <c r="X488" s="37">
        <f t="shared" si="119"/>
        <v>0</v>
      </c>
      <c r="Y488" s="37">
        <f t="shared" si="119"/>
        <v>0</v>
      </c>
      <c r="Z488" s="37">
        <f t="shared" si="119"/>
        <v>0</v>
      </c>
      <c r="AA488" s="37">
        <f t="shared" si="119"/>
        <v>0</v>
      </c>
      <c r="AB488" s="37">
        <f t="shared" si="119"/>
        <v>0</v>
      </c>
      <c r="AC488" s="37">
        <f t="shared" si="119"/>
        <v>0</v>
      </c>
      <c r="AD488" s="37">
        <f t="shared" si="119"/>
        <v>0</v>
      </c>
      <c r="AE488" s="37">
        <f t="shared" si="119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3.3660909015722476E-5</v>
      </c>
      <c r="D515" s="21">
        <f t="shared" ref="D515:AE515" si="120">+D518</f>
        <v>3.3660909015722483E-5</v>
      </c>
      <c r="E515" s="21">
        <f t="shared" si="120"/>
        <v>3.3660909015722483E-5</v>
      </c>
      <c r="F515" s="21">
        <f t="shared" si="120"/>
        <v>3.3660909015722469E-5</v>
      </c>
      <c r="G515" s="21">
        <f t="shared" si="120"/>
        <v>3.3660909015722476E-5</v>
      </c>
      <c r="H515" s="21">
        <f t="shared" si="120"/>
        <v>3.3660909015722469E-5</v>
      </c>
      <c r="I515" s="21">
        <f t="shared" si="120"/>
        <v>3.3660909015722469E-5</v>
      </c>
      <c r="J515" s="21">
        <f t="shared" si="120"/>
        <v>3.3660909015722469E-5</v>
      </c>
      <c r="K515" s="21">
        <f t="shared" si="120"/>
        <v>3.3660909015722469E-5</v>
      </c>
      <c r="L515" s="21">
        <f t="shared" si="120"/>
        <v>3.3660909015722476E-5</v>
      </c>
      <c r="M515" s="21">
        <f t="shared" si="120"/>
        <v>3.3660909015722476E-5</v>
      </c>
      <c r="N515" s="21">
        <f t="shared" si="120"/>
        <v>3.3660909015722476E-5</v>
      </c>
      <c r="O515" s="21">
        <f t="shared" si="120"/>
        <v>3.3660909015722476E-5</v>
      </c>
      <c r="P515" s="21">
        <f t="shared" si="120"/>
        <v>3.4035063322103259E-5</v>
      </c>
      <c r="Q515" s="21">
        <f t="shared" si="120"/>
        <v>3.4456507693998302E-5</v>
      </c>
      <c r="R515" s="21">
        <f t="shared" si="120"/>
        <v>3.4874624093312543E-5</v>
      </c>
      <c r="S515" s="21">
        <f t="shared" si="120"/>
        <v>3.5289458576384609E-5</v>
      </c>
      <c r="T515" s="21">
        <f t="shared" si="120"/>
        <v>3.5710199292238482E-5</v>
      </c>
      <c r="U515" s="21">
        <f t="shared" si="120"/>
        <v>3.6137435858577349E-5</v>
      </c>
      <c r="V515" s="21">
        <f t="shared" si="120"/>
        <v>3.6563102423469895E-5</v>
      </c>
      <c r="W515" s="21">
        <f t="shared" si="120"/>
        <v>3.6975624687648876E-5</v>
      </c>
      <c r="X515" s="21">
        <f t="shared" si="120"/>
        <v>3.7434509590516575E-5</v>
      </c>
      <c r="Y515" s="21">
        <f t="shared" si="120"/>
        <v>3.1620895026631353E-5</v>
      </c>
      <c r="Z515" s="21">
        <f t="shared" si="120"/>
        <v>2.5631972532813707E-5</v>
      </c>
      <c r="AA515" s="21">
        <f t="shared" si="120"/>
        <v>2.7577661369830894E-5</v>
      </c>
      <c r="AB515" s="21">
        <f t="shared" si="120"/>
        <v>2.9530611553987308E-5</v>
      </c>
      <c r="AC515" s="21">
        <f t="shared" si="120"/>
        <v>2.4100944073399347E-5</v>
      </c>
      <c r="AD515" s="21">
        <f t="shared" si="120"/>
        <v>1.9816377890035766E-5</v>
      </c>
      <c r="AE515" s="21">
        <f t="shared" si="120"/>
        <v>1.5638521456829619E-5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3.3660909015722476E-5</v>
      </c>
      <c r="D518" s="37">
        <f t="shared" ref="D518:AE518" si="121">+D182</f>
        <v>3.3660909015722483E-5</v>
      </c>
      <c r="E518" s="37">
        <f t="shared" si="121"/>
        <v>3.3660909015722483E-5</v>
      </c>
      <c r="F518" s="37">
        <f t="shared" si="121"/>
        <v>3.3660909015722469E-5</v>
      </c>
      <c r="G518" s="37">
        <f t="shared" si="121"/>
        <v>3.3660909015722476E-5</v>
      </c>
      <c r="H518" s="37">
        <f t="shared" si="121"/>
        <v>3.3660909015722469E-5</v>
      </c>
      <c r="I518" s="37">
        <f t="shared" si="121"/>
        <v>3.3660909015722469E-5</v>
      </c>
      <c r="J518" s="37">
        <f t="shared" si="121"/>
        <v>3.3660909015722469E-5</v>
      </c>
      <c r="K518" s="37">
        <f t="shared" si="121"/>
        <v>3.3660909015722469E-5</v>
      </c>
      <c r="L518" s="37">
        <f t="shared" si="121"/>
        <v>3.3660909015722476E-5</v>
      </c>
      <c r="M518" s="37">
        <f t="shared" si="121"/>
        <v>3.3660909015722476E-5</v>
      </c>
      <c r="N518" s="37">
        <f t="shared" si="121"/>
        <v>3.3660909015722476E-5</v>
      </c>
      <c r="O518" s="37">
        <f t="shared" si="121"/>
        <v>3.3660909015722476E-5</v>
      </c>
      <c r="P518" s="37">
        <f t="shared" si="121"/>
        <v>3.4035063322103259E-5</v>
      </c>
      <c r="Q518" s="37">
        <f t="shared" si="121"/>
        <v>3.4456507693998302E-5</v>
      </c>
      <c r="R518" s="37">
        <f t="shared" si="121"/>
        <v>3.4874624093312543E-5</v>
      </c>
      <c r="S518" s="37">
        <f t="shared" si="121"/>
        <v>3.5289458576384609E-5</v>
      </c>
      <c r="T518" s="37">
        <f t="shared" si="121"/>
        <v>3.5710199292238482E-5</v>
      </c>
      <c r="U518" s="37">
        <f t="shared" si="121"/>
        <v>3.6137435858577349E-5</v>
      </c>
      <c r="V518" s="37">
        <f t="shared" si="121"/>
        <v>3.6563102423469895E-5</v>
      </c>
      <c r="W518" s="37">
        <f t="shared" si="121"/>
        <v>3.6975624687648876E-5</v>
      </c>
      <c r="X518" s="37">
        <f t="shared" si="121"/>
        <v>3.7434509590516575E-5</v>
      </c>
      <c r="Y518" s="37">
        <f t="shared" si="121"/>
        <v>3.1620895026631353E-5</v>
      </c>
      <c r="Z518" s="37">
        <f t="shared" si="121"/>
        <v>2.5631972532813707E-5</v>
      </c>
      <c r="AA518" s="37">
        <f t="shared" si="121"/>
        <v>2.7577661369830894E-5</v>
      </c>
      <c r="AB518" s="37">
        <f t="shared" si="121"/>
        <v>2.9530611553987308E-5</v>
      </c>
      <c r="AC518" s="37">
        <f t="shared" si="121"/>
        <v>2.4100944073399347E-5</v>
      </c>
      <c r="AD518" s="37">
        <f t="shared" si="121"/>
        <v>1.9816377890035766E-5</v>
      </c>
      <c r="AE518" s="37">
        <f t="shared" si="121"/>
        <v>1.5638521456829619E-5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2">+D523</f>
        <v>0</v>
      </c>
      <c r="E520" s="21">
        <f t="shared" si="122"/>
        <v>0</v>
      </c>
      <c r="F520" s="21">
        <f t="shared" si="122"/>
        <v>0</v>
      </c>
      <c r="G520" s="21">
        <f t="shared" si="122"/>
        <v>0</v>
      </c>
      <c r="H520" s="21">
        <f t="shared" si="122"/>
        <v>0</v>
      </c>
      <c r="I520" s="21">
        <f t="shared" si="122"/>
        <v>0</v>
      </c>
      <c r="J520" s="21">
        <f t="shared" si="122"/>
        <v>0</v>
      </c>
      <c r="K520" s="21">
        <f t="shared" si="122"/>
        <v>0</v>
      </c>
      <c r="L520" s="21">
        <f t="shared" si="122"/>
        <v>0</v>
      </c>
      <c r="M520" s="21">
        <f t="shared" si="122"/>
        <v>0</v>
      </c>
      <c r="N520" s="21">
        <f t="shared" si="122"/>
        <v>0</v>
      </c>
      <c r="O520" s="21">
        <f t="shared" si="122"/>
        <v>0</v>
      </c>
      <c r="P520" s="21">
        <f t="shared" si="122"/>
        <v>0</v>
      </c>
      <c r="Q520" s="21">
        <f t="shared" si="122"/>
        <v>0</v>
      </c>
      <c r="R520" s="21">
        <f t="shared" si="122"/>
        <v>0</v>
      </c>
      <c r="S520" s="21">
        <f t="shared" si="122"/>
        <v>0</v>
      </c>
      <c r="T520" s="21">
        <f t="shared" si="122"/>
        <v>0</v>
      </c>
      <c r="U520" s="21">
        <f t="shared" si="122"/>
        <v>0</v>
      </c>
      <c r="V520" s="21">
        <f t="shared" si="122"/>
        <v>0</v>
      </c>
      <c r="W520" s="21">
        <f t="shared" si="122"/>
        <v>0</v>
      </c>
      <c r="X520" s="21">
        <f t="shared" si="122"/>
        <v>0</v>
      </c>
      <c r="Y520" s="21">
        <f t="shared" si="122"/>
        <v>0</v>
      </c>
      <c r="Z520" s="21">
        <f t="shared" si="122"/>
        <v>0</v>
      </c>
      <c r="AA520" s="21">
        <f t="shared" si="122"/>
        <v>0</v>
      </c>
      <c r="AB520" s="21">
        <f t="shared" si="122"/>
        <v>0</v>
      </c>
      <c r="AC520" s="21">
        <f t="shared" si="122"/>
        <v>0</v>
      </c>
      <c r="AD520" s="21">
        <f t="shared" si="122"/>
        <v>0</v>
      </c>
      <c r="AE520" s="21">
        <f t="shared" si="122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3">+C525+C530+C536+C541+C544+C545+C549+C552++C553+C554</f>
        <v>2.8931417778796226E-2</v>
      </c>
      <c r="D524" s="28">
        <f t="shared" si="123"/>
        <v>2.8640337350933524E-2</v>
      </c>
      <c r="E524" s="28">
        <f t="shared" si="123"/>
        <v>2.884704256969154E-2</v>
      </c>
      <c r="F524" s="28">
        <f t="shared" si="123"/>
        <v>2.9848085902590232E-2</v>
      </c>
      <c r="G524" s="28">
        <f t="shared" si="123"/>
        <v>2.9948557669337784E-2</v>
      </c>
      <c r="H524" s="28">
        <f t="shared" si="123"/>
        <v>3.0047853891383498E-2</v>
      </c>
      <c r="I524" s="28">
        <f t="shared" si="123"/>
        <v>2.8875136471810368E-2</v>
      </c>
      <c r="J524" s="28">
        <f t="shared" si="123"/>
        <v>2.8576212053630624E-2</v>
      </c>
      <c r="K524" s="28">
        <f t="shared" si="123"/>
        <v>2.8115889540058534E-2</v>
      </c>
      <c r="L524" s="28">
        <f t="shared" si="123"/>
        <v>2.833527793896079E-2</v>
      </c>
      <c r="M524" s="28">
        <f t="shared" si="123"/>
        <v>2.7254891645543896E-2</v>
      </c>
      <c r="N524" s="28">
        <f t="shared" si="123"/>
        <v>2.7349685010728306E-2</v>
      </c>
      <c r="O524" s="28">
        <f t="shared" si="123"/>
        <v>2.7557007772882468E-2</v>
      </c>
      <c r="P524" s="28">
        <f t="shared" si="123"/>
        <v>2.6415224032749336E-2</v>
      </c>
      <c r="Q524" s="28">
        <f t="shared" si="123"/>
        <v>2.7531751769967357E-2</v>
      </c>
      <c r="R524" s="28">
        <f t="shared" si="123"/>
        <v>2.6348248175307506E-2</v>
      </c>
      <c r="S524" s="28">
        <f t="shared" si="123"/>
        <v>2.6527666068463306E-2</v>
      </c>
      <c r="T524" s="28">
        <f t="shared" si="123"/>
        <v>2.7143370643718044E-2</v>
      </c>
      <c r="U524" s="28">
        <f t="shared" si="123"/>
        <v>2.772675828095824E-2</v>
      </c>
      <c r="V524" s="28">
        <f t="shared" si="123"/>
        <v>2.7958795843075916E-2</v>
      </c>
      <c r="W524" s="28">
        <f t="shared" si="123"/>
        <v>2.7766394614829017E-2</v>
      </c>
      <c r="X524" s="28">
        <f t="shared" si="123"/>
        <v>2.6025259677812669E-2</v>
      </c>
      <c r="Y524" s="28">
        <f t="shared" si="123"/>
        <v>2.4581811753394106E-2</v>
      </c>
      <c r="Z524" s="28">
        <f t="shared" si="123"/>
        <v>2.4607709521201906E-2</v>
      </c>
      <c r="AA524" s="28">
        <f t="shared" si="123"/>
        <v>2.4795163476530525E-2</v>
      </c>
      <c r="AB524" s="28">
        <f t="shared" si="123"/>
        <v>2.4781416230984732E-2</v>
      </c>
      <c r="AC524" s="28">
        <f t="shared" si="123"/>
        <v>2.5206916628216926E-2</v>
      </c>
      <c r="AD524" s="28">
        <f t="shared" si="123"/>
        <v>2.5620622012155415E-2</v>
      </c>
      <c r="AE524" s="28">
        <f t="shared" si="123"/>
        <v>2.6062123777281638E-2</v>
      </c>
    </row>
    <row r="525" spans="1:31" x14ac:dyDescent="0.2">
      <c r="A525" s="9" t="s">
        <v>392</v>
      </c>
      <c r="B525" s="4" t="s">
        <v>393</v>
      </c>
      <c r="C525" s="21">
        <f t="shared" ref="C525:AE525" si="124">+C526+C527+C528+C529</f>
        <v>0</v>
      </c>
      <c r="D525" s="21">
        <f t="shared" si="124"/>
        <v>0</v>
      </c>
      <c r="E525" s="21">
        <f t="shared" si="124"/>
        <v>0</v>
      </c>
      <c r="F525" s="21">
        <f t="shared" si="124"/>
        <v>0</v>
      </c>
      <c r="G525" s="21">
        <f t="shared" si="124"/>
        <v>0</v>
      </c>
      <c r="H525" s="21">
        <f t="shared" si="124"/>
        <v>0</v>
      </c>
      <c r="I525" s="21">
        <f t="shared" si="124"/>
        <v>0</v>
      </c>
      <c r="J525" s="21">
        <f t="shared" si="124"/>
        <v>0</v>
      </c>
      <c r="K525" s="21">
        <f t="shared" si="124"/>
        <v>0</v>
      </c>
      <c r="L525" s="21">
        <f t="shared" si="124"/>
        <v>0</v>
      </c>
      <c r="M525" s="21">
        <f t="shared" si="124"/>
        <v>0</v>
      </c>
      <c r="N525" s="21">
        <f t="shared" si="124"/>
        <v>0</v>
      </c>
      <c r="O525" s="21">
        <f t="shared" si="124"/>
        <v>0</v>
      </c>
      <c r="P525" s="21">
        <f t="shared" si="124"/>
        <v>0</v>
      </c>
      <c r="Q525" s="21">
        <f t="shared" si="124"/>
        <v>0</v>
      </c>
      <c r="R525" s="21">
        <f t="shared" si="124"/>
        <v>0</v>
      </c>
      <c r="S525" s="21">
        <f t="shared" si="124"/>
        <v>0</v>
      </c>
      <c r="T525" s="21">
        <f t="shared" si="124"/>
        <v>0</v>
      </c>
      <c r="U525" s="21">
        <f t="shared" si="124"/>
        <v>0</v>
      </c>
      <c r="V525" s="21">
        <f t="shared" si="124"/>
        <v>0</v>
      </c>
      <c r="W525" s="21">
        <f t="shared" si="124"/>
        <v>0</v>
      </c>
      <c r="X525" s="21">
        <f t="shared" si="124"/>
        <v>0</v>
      </c>
      <c r="Y525" s="21">
        <f t="shared" si="124"/>
        <v>0</v>
      </c>
      <c r="Z525" s="21">
        <f t="shared" si="124"/>
        <v>0</v>
      </c>
      <c r="AA525" s="21">
        <f t="shared" si="124"/>
        <v>0</v>
      </c>
      <c r="AB525" s="21">
        <f t="shared" si="124"/>
        <v>0</v>
      </c>
      <c r="AC525" s="21">
        <f t="shared" si="124"/>
        <v>0</v>
      </c>
      <c r="AD525" s="21">
        <f t="shared" si="124"/>
        <v>0</v>
      </c>
      <c r="AE525" s="21">
        <f t="shared" si="124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5">+C531+C532+C533+C534+C535</f>
        <v>1.6117697108708565E-4</v>
      </c>
      <c r="D530" s="21">
        <f t="shared" si="125"/>
        <v>1.7147307098572192E-4</v>
      </c>
      <c r="E530" s="21">
        <f t="shared" si="125"/>
        <v>1.782772942987579E-4</v>
      </c>
      <c r="F530" s="21">
        <f t="shared" si="125"/>
        <v>1.8518920860832649E-4</v>
      </c>
      <c r="G530" s="21">
        <f t="shared" si="125"/>
        <v>1.9524210668585425E-4</v>
      </c>
      <c r="H530" s="21">
        <f t="shared" si="125"/>
        <v>2.090341076941852E-4</v>
      </c>
      <c r="I530" s="21">
        <f t="shared" si="125"/>
        <v>2.2102592104374197E-4</v>
      </c>
      <c r="J530" s="21">
        <f t="shared" si="125"/>
        <v>2.3492797956110265E-4</v>
      </c>
      <c r="K530" s="21">
        <f t="shared" si="125"/>
        <v>2.5288192977236283E-4</v>
      </c>
      <c r="L530" s="21">
        <f t="shared" si="125"/>
        <v>2.731496615641086E-4</v>
      </c>
      <c r="M530" s="21">
        <f t="shared" si="125"/>
        <v>2.8585091478461886E-4</v>
      </c>
      <c r="N530" s="21">
        <f t="shared" si="125"/>
        <v>3.7919498051104482E-4</v>
      </c>
      <c r="O530" s="21">
        <f t="shared" si="125"/>
        <v>3.9883398992464835E-4</v>
      </c>
      <c r="P530" s="21">
        <f t="shared" si="125"/>
        <v>4.0468631238151954E-4</v>
      </c>
      <c r="Q530" s="21">
        <f t="shared" si="125"/>
        <v>4.299271169358052E-4</v>
      </c>
      <c r="R530" s="21">
        <f t="shared" si="125"/>
        <v>4.6475166608995274E-4</v>
      </c>
      <c r="S530" s="21">
        <f t="shared" si="125"/>
        <v>5.0299539701688563E-4</v>
      </c>
      <c r="T530" s="21">
        <f t="shared" si="125"/>
        <v>5.23754116637629E-4</v>
      </c>
      <c r="U530" s="21">
        <f t="shared" si="125"/>
        <v>5.0468326469210853E-4</v>
      </c>
      <c r="V530" s="21">
        <f t="shared" si="125"/>
        <v>4.8542810580656559E-4</v>
      </c>
      <c r="W530" s="21">
        <f t="shared" si="125"/>
        <v>4.7574814737917051E-4</v>
      </c>
      <c r="X530" s="21">
        <f t="shared" si="125"/>
        <v>4.8259091146955762E-4</v>
      </c>
      <c r="Y530" s="21">
        <f t="shared" si="125"/>
        <v>5.0099107056561704E-4</v>
      </c>
      <c r="Z530" s="21">
        <f t="shared" si="125"/>
        <v>4.9579194425990387E-4</v>
      </c>
      <c r="AA530" s="21">
        <f t="shared" si="125"/>
        <v>4.7388544765737466E-4</v>
      </c>
      <c r="AB530" s="21">
        <f t="shared" si="125"/>
        <v>5.0581867676097549E-4</v>
      </c>
      <c r="AC530" s="21">
        <f t="shared" si="125"/>
        <v>5.2938198493740094E-4</v>
      </c>
      <c r="AD530" s="21">
        <f t="shared" si="125"/>
        <v>5.461631807514674E-4</v>
      </c>
      <c r="AE530" s="21">
        <f t="shared" si="125"/>
        <v>5.7208633713332307E-4</v>
      </c>
    </row>
    <row r="531" spans="1:31" x14ac:dyDescent="0.2">
      <c r="A531" s="9" t="s">
        <v>441</v>
      </c>
      <c r="B531" s="4" t="s">
        <v>395</v>
      </c>
      <c r="C531" s="35">
        <f>+C217</f>
        <v>0</v>
      </c>
      <c r="D531" s="35">
        <f t="shared" ref="D531:AE531" si="126">+D217</f>
        <v>0</v>
      </c>
      <c r="E531" s="35">
        <f t="shared" si="126"/>
        <v>0</v>
      </c>
      <c r="F531" s="35">
        <f t="shared" si="126"/>
        <v>0</v>
      </c>
      <c r="G531" s="35">
        <f t="shared" si="126"/>
        <v>0</v>
      </c>
      <c r="H531" s="35">
        <f t="shared" si="126"/>
        <v>0</v>
      </c>
      <c r="I531" s="35">
        <f t="shared" si="126"/>
        <v>0</v>
      </c>
      <c r="J531" s="35">
        <f t="shared" si="126"/>
        <v>0</v>
      </c>
      <c r="K531" s="35">
        <f t="shared" si="126"/>
        <v>0</v>
      </c>
      <c r="L531" s="35">
        <f t="shared" si="126"/>
        <v>0</v>
      </c>
      <c r="M531" s="35">
        <f t="shared" si="126"/>
        <v>0</v>
      </c>
      <c r="N531" s="35">
        <f t="shared" si="126"/>
        <v>0</v>
      </c>
      <c r="O531" s="35">
        <f t="shared" si="126"/>
        <v>0</v>
      </c>
      <c r="P531" s="35">
        <f t="shared" si="126"/>
        <v>0</v>
      </c>
      <c r="Q531" s="35">
        <f t="shared" si="126"/>
        <v>0</v>
      </c>
      <c r="R531" s="35">
        <f t="shared" si="126"/>
        <v>0</v>
      </c>
      <c r="S531" s="35">
        <f t="shared" si="126"/>
        <v>0</v>
      </c>
      <c r="T531" s="35">
        <f t="shared" si="126"/>
        <v>0</v>
      </c>
      <c r="U531" s="35">
        <f t="shared" si="126"/>
        <v>0</v>
      </c>
      <c r="V531" s="35">
        <f t="shared" si="126"/>
        <v>0</v>
      </c>
      <c r="W531" s="35">
        <f t="shared" si="126"/>
        <v>0</v>
      </c>
      <c r="X531" s="35">
        <f t="shared" si="126"/>
        <v>0</v>
      </c>
      <c r="Y531" s="35">
        <f t="shared" si="126"/>
        <v>0</v>
      </c>
      <c r="Z531" s="35">
        <f t="shared" si="126"/>
        <v>0</v>
      </c>
      <c r="AA531" s="35">
        <f t="shared" si="126"/>
        <v>0</v>
      </c>
      <c r="AB531" s="35">
        <f t="shared" si="126"/>
        <v>0</v>
      </c>
      <c r="AC531" s="35">
        <f t="shared" si="126"/>
        <v>0</v>
      </c>
      <c r="AD531" s="35">
        <f t="shared" si="126"/>
        <v>0</v>
      </c>
      <c r="AE531" s="35">
        <f t="shared" si="126"/>
        <v>0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7">+D225</f>
        <v>0</v>
      </c>
      <c r="E532" s="35">
        <f t="shared" si="127"/>
        <v>0</v>
      </c>
      <c r="F532" s="35">
        <f t="shared" si="127"/>
        <v>0</v>
      </c>
      <c r="G532" s="35">
        <f t="shared" si="127"/>
        <v>0</v>
      </c>
      <c r="H532" s="35">
        <f t="shared" si="127"/>
        <v>0</v>
      </c>
      <c r="I532" s="35">
        <f t="shared" si="127"/>
        <v>0</v>
      </c>
      <c r="J532" s="35">
        <f t="shared" si="127"/>
        <v>0</v>
      </c>
      <c r="K532" s="35">
        <f t="shared" si="127"/>
        <v>0</v>
      </c>
      <c r="L532" s="35">
        <f t="shared" si="127"/>
        <v>0</v>
      </c>
      <c r="M532" s="35">
        <f t="shared" si="127"/>
        <v>0</v>
      </c>
      <c r="N532" s="35">
        <f t="shared" si="127"/>
        <v>0</v>
      </c>
      <c r="O532" s="35">
        <f t="shared" si="127"/>
        <v>0</v>
      </c>
      <c r="P532" s="35">
        <f t="shared" si="127"/>
        <v>0</v>
      </c>
      <c r="Q532" s="35">
        <f t="shared" si="127"/>
        <v>0</v>
      </c>
      <c r="R532" s="35">
        <f t="shared" si="127"/>
        <v>0</v>
      </c>
      <c r="S532" s="35">
        <f t="shared" si="127"/>
        <v>0</v>
      </c>
      <c r="T532" s="35">
        <f t="shared" si="127"/>
        <v>0</v>
      </c>
      <c r="U532" s="35">
        <f t="shared" si="127"/>
        <v>0</v>
      </c>
      <c r="V532" s="35">
        <f t="shared" si="127"/>
        <v>0</v>
      </c>
      <c r="W532" s="35">
        <f t="shared" si="127"/>
        <v>0</v>
      </c>
      <c r="X532" s="35">
        <f t="shared" si="127"/>
        <v>0</v>
      </c>
      <c r="Y532" s="35">
        <f t="shared" si="127"/>
        <v>0</v>
      </c>
      <c r="Z532" s="35">
        <f t="shared" si="127"/>
        <v>0</v>
      </c>
      <c r="AA532" s="35">
        <f t="shared" si="127"/>
        <v>0</v>
      </c>
      <c r="AB532" s="35">
        <f t="shared" si="127"/>
        <v>0</v>
      </c>
      <c r="AC532" s="35">
        <f t="shared" si="127"/>
        <v>0</v>
      </c>
      <c r="AD532" s="35">
        <f t="shared" si="127"/>
        <v>0</v>
      </c>
      <c r="AE532" s="35">
        <f t="shared" si="127"/>
        <v>0</v>
      </c>
    </row>
    <row r="533" spans="1:31" x14ac:dyDescent="0.2">
      <c r="A533" s="9" t="s">
        <v>450</v>
      </c>
      <c r="B533" s="4" t="s">
        <v>413</v>
      </c>
      <c r="C533" s="35">
        <f>+C226</f>
        <v>2.5803380952571009E-5</v>
      </c>
      <c r="D533" s="35">
        <f t="shared" ref="D533:AE533" si="128">+D226</f>
        <v>2.6333060627791985E-5</v>
      </c>
      <c r="E533" s="35">
        <f t="shared" si="128"/>
        <v>2.2920550968045023E-5</v>
      </c>
      <c r="F533" s="35">
        <f t="shared" si="128"/>
        <v>2.1841217072629365E-5</v>
      </c>
      <c r="G533" s="35">
        <f t="shared" si="128"/>
        <v>2.2550495987470163E-5</v>
      </c>
      <c r="H533" s="35">
        <f t="shared" si="128"/>
        <v>1.7741316746262284E-5</v>
      </c>
      <c r="I533" s="35">
        <f t="shared" si="128"/>
        <v>1.7473643736793438E-5</v>
      </c>
      <c r="J533" s="35">
        <f t="shared" si="128"/>
        <v>1.74658466181377E-5</v>
      </c>
      <c r="K533" s="35">
        <f t="shared" si="128"/>
        <v>1.6601733344460101E-5</v>
      </c>
      <c r="L533" s="35">
        <f t="shared" si="128"/>
        <v>1.5650139785065519E-5</v>
      </c>
      <c r="M533" s="35">
        <f t="shared" si="128"/>
        <v>1.4906573585371404E-5</v>
      </c>
      <c r="N533" s="35">
        <f t="shared" si="128"/>
        <v>3.4855102892307336E-5</v>
      </c>
      <c r="O533" s="35">
        <f t="shared" si="128"/>
        <v>3.5962189205454505E-5</v>
      </c>
      <c r="P533" s="35">
        <f t="shared" si="128"/>
        <v>3.3444756916882233E-5</v>
      </c>
      <c r="Q533" s="35">
        <f t="shared" si="128"/>
        <v>4.5588231837769005E-5</v>
      </c>
      <c r="R533" s="35">
        <f t="shared" si="128"/>
        <v>6.1615924065467603E-5</v>
      </c>
      <c r="S533" s="35">
        <f t="shared" si="128"/>
        <v>7.7517137379359147E-5</v>
      </c>
      <c r="T533" s="35">
        <f t="shared" si="128"/>
        <v>8.3599969532666618E-5</v>
      </c>
      <c r="U533" s="35">
        <f t="shared" si="128"/>
        <v>8.130635147077536E-5</v>
      </c>
      <c r="V533" s="35">
        <f t="shared" si="128"/>
        <v>7.8929252947446737E-5</v>
      </c>
      <c r="W533" s="35">
        <f t="shared" si="128"/>
        <v>8.311528649355023E-5</v>
      </c>
      <c r="X533" s="35">
        <f t="shared" si="128"/>
        <v>8.5924636294983309E-5</v>
      </c>
      <c r="Y533" s="35">
        <f t="shared" si="128"/>
        <v>9.4654689534916882E-5</v>
      </c>
      <c r="Z533" s="35">
        <f t="shared" si="128"/>
        <v>8.5121940133562783E-5</v>
      </c>
      <c r="AA533" s="35">
        <f t="shared" si="128"/>
        <v>8.0775708365448531E-5</v>
      </c>
      <c r="AB533" s="35">
        <f t="shared" si="128"/>
        <v>8.5752556488157138E-5</v>
      </c>
      <c r="AC533" s="35">
        <f t="shared" si="128"/>
        <v>8.6790878278419638E-5</v>
      </c>
      <c r="AD533" s="35">
        <f t="shared" si="128"/>
        <v>8.3903045715733146E-5</v>
      </c>
      <c r="AE533" s="35">
        <f t="shared" si="128"/>
        <v>8.5376816810629757E-5</v>
      </c>
    </row>
    <row r="534" spans="1:31" x14ac:dyDescent="0.2">
      <c r="A534" s="9" t="s">
        <v>454</v>
      </c>
      <c r="B534" s="4" t="s">
        <v>421</v>
      </c>
      <c r="C534" s="35">
        <f>+C230</f>
        <v>2.4895438195594357E-5</v>
      </c>
      <c r="D534" s="35">
        <f t="shared" ref="D534:AE534" si="129">+D230</f>
        <v>2.6621912703366591E-5</v>
      </c>
      <c r="E534" s="35">
        <f t="shared" si="129"/>
        <v>2.8348387211138828E-5</v>
      </c>
      <c r="F534" s="35">
        <f t="shared" si="129"/>
        <v>3.0074861718911058E-5</v>
      </c>
      <c r="G534" s="35">
        <f t="shared" si="129"/>
        <v>3.1801336226683298E-5</v>
      </c>
      <c r="H534" s="35">
        <f t="shared" si="129"/>
        <v>3.3527810734455528E-5</v>
      </c>
      <c r="I534" s="35">
        <f t="shared" si="129"/>
        <v>3.5254285242227758E-5</v>
      </c>
      <c r="J534" s="35">
        <f t="shared" si="129"/>
        <v>3.6980759749999988E-5</v>
      </c>
      <c r="K534" s="35">
        <f t="shared" si="129"/>
        <v>4.0066350342857134E-5</v>
      </c>
      <c r="L534" s="35">
        <f t="shared" si="129"/>
        <v>4.3151940935714267E-5</v>
      </c>
      <c r="M534" s="35">
        <f t="shared" si="129"/>
        <v>4.6237531528571413E-5</v>
      </c>
      <c r="N534" s="35">
        <f t="shared" si="129"/>
        <v>4.9323122121428559E-5</v>
      </c>
      <c r="O534" s="35">
        <f t="shared" si="129"/>
        <v>5.2408712714285705E-5</v>
      </c>
      <c r="P534" s="35">
        <f t="shared" si="129"/>
        <v>5.5494303307142844E-5</v>
      </c>
      <c r="Q534" s="35">
        <f t="shared" si="129"/>
        <v>5.8579893899999976E-5</v>
      </c>
      <c r="R534" s="35">
        <f t="shared" si="129"/>
        <v>6.1665484492857129E-5</v>
      </c>
      <c r="S534" s="35">
        <f t="shared" si="129"/>
        <v>6.4751075085714275E-5</v>
      </c>
      <c r="T534" s="35">
        <f t="shared" si="129"/>
        <v>6.7836665678571421E-5</v>
      </c>
      <c r="U534" s="35">
        <f t="shared" si="129"/>
        <v>6.503525856194745E-5</v>
      </c>
      <c r="V534" s="35">
        <f t="shared" si="129"/>
        <v>6.2233851445323493E-5</v>
      </c>
      <c r="W534" s="35">
        <f t="shared" si="129"/>
        <v>5.9432444328699535E-5</v>
      </c>
      <c r="X534" s="35">
        <f t="shared" si="129"/>
        <v>5.9593733462392747E-5</v>
      </c>
      <c r="Y534" s="35">
        <f t="shared" si="129"/>
        <v>5.9522193927287664E-5</v>
      </c>
      <c r="Z534" s="35">
        <f t="shared" si="129"/>
        <v>6.2578883154557755E-5</v>
      </c>
      <c r="AA534" s="35">
        <f t="shared" si="129"/>
        <v>6.0359856847446548E-5</v>
      </c>
      <c r="AB534" s="35">
        <f t="shared" si="129"/>
        <v>6.4926680624868621E-5</v>
      </c>
      <c r="AC534" s="35">
        <f t="shared" si="129"/>
        <v>6.9493504402290694E-5</v>
      </c>
      <c r="AD534" s="35">
        <f t="shared" si="129"/>
        <v>7.4060328179712754E-5</v>
      </c>
      <c r="AE534" s="35">
        <f t="shared" si="129"/>
        <v>7.8627151957134841E-5</v>
      </c>
    </row>
    <row r="535" spans="1:31" x14ac:dyDescent="0.2">
      <c r="A535" s="9" t="s">
        <v>464</v>
      </c>
      <c r="B535" s="4" t="s">
        <v>465</v>
      </c>
      <c r="C535" s="35">
        <f>+C240</f>
        <v>1.1047815193892029E-4</v>
      </c>
      <c r="D535" s="35">
        <f t="shared" ref="D535:AE535" si="130">+D240</f>
        <v>1.1851809765456333E-4</v>
      </c>
      <c r="E535" s="35">
        <f t="shared" si="130"/>
        <v>1.2700835611957406E-4</v>
      </c>
      <c r="F535" s="35">
        <f t="shared" si="130"/>
        <v>1.3327312981678606E-4</v>
      </c>
      <c r="G535" s="35">
        <f t="shared" si="130"/>
        <v>1.4089027447170081E-4</v>
      </c>
      <c r="H535" s="35">
        <f t="shared" si="130"/>
        <v>1.5776498021346738E-4</v>
      </c>
      <c r="I535" s="35">
        <f t="shared" si="130"/>
        <v>1.6829799206472077E-4</v>
      </c>
      <c r="J535" s="35">
        <f t="shared" si="130"/>
        <v>1.8048137319296497E-4</v>
      </c>
      <c r="K535" s="35">
        <f t="shared" si="130"/>
        <v>1.962138460850456E-4</v>
      </c>
      <c r="L535" s="35">
        <f t="shared" si="130"/>
        <v>2.1434758084332882E-4</v>
      </c>
      <c r="M535" s="35">
        <f t="shared" si="130"/>
        <v>2.2470680967067607E-4</v>
      </c>
      <c r="N535" s="35">
        <f t="shared" si="130"/>
        <v>2.9501675549730891E-4</v>
      </c>
      <c r="O535" s="35">
        <f t="shared" si="130"/>
        <v>3.1046308800490813E-4</v>
      </c>
      <c r="P535" s="35">
        <f t="shared" si="130"/>
        <v>3.1574725215749444E-4</v>
      </c>
      <c r="Q535" s="35">
        <f t="shared" si="130"/>
        <v>3.2575899119803624E-4</v>
      </c>
      <c r="R535" s="35">
        <f t="shared" si="130"/>
        <v>3.4147025753162799E-4</v>
      </c>
      <c r="S535" s="35">
        <f t="shared" si="130"/>
        <v>3.6072718455181223E-4</v>
      </c>
      <c r="T535" s="35">
        <f t="shared" si="130"/>
        <v>3.7231748142639099E-4</v>
      </c>
      <c r="U535" s="35">
        <f t="shared" si="130"/>
        <v>3.5834165465938571E-4</v>
      </c>
      <c r="V535" s="35">
        <f t="shared" si="130"/>
        <v>3.4426500141379536E-4</v>
      </c>
      <c r="W535" s="35">
        <f t="shared" si="130"/>
        <v>3.3320041655692076E-4</v>
      </c>
      <c r="X535" s="35">
        <f t="shared" si="130"/>
        <v>3.3707254171218157E-4</v>
      </c>
      <c r="Y535" s="35">
        <f t="shared" si="130"/>
        <v>3.4681418710341244E-4</v>
      </c>
      <c r="Z535" s="35">
        <f t="shared" si="130"/>
        <v>3.4809112097178334E-4</v>
      </c>
      <c r="AA535" s="35">
        <f t="shared" si="130"/>
        <v>3.327498824444796E-4</v>
      </c>
      <c r="AB535" s="35">
        <f t="shared" si="130"/>
        <v>3.5513943964794969E-4</v>
      </c>
      <c r="AC535" s="35">
        <f t="shared" si="130"/>
        <v>3.7309760225669056E-4</v>
      </c>
      <c r="AD535" s="35">
        <f t="shared" si="130"/>
        <v>3.8819980685602149E-4</v>
      </c>
      <c r="AE535" s="35">
        <f t="shared" si="130"/>
        <v>4.0808236836555848E-4</v>
      </c>
    </row>
    <row r="536" spans="1:31" x14ac:dyDescent="0.2">
      <c r="A536" s="9" t="s">
        <v>477</v>
      </c>
      <c r="B536" s="4" t="s">
        <v>478</v>
      </c>
      <c r="C536" s="21">
        <f t="shared" ref="C536:AE536" si="131">+C537+C538+C539+C540</f>
        <v>0</v>
      </c>
      <c r="D536" s="21">
        <f t="shared" si="131"/>
        <v>0</v>
      </c>
      <c r="E536" s="21">
        <f t="shared" si="131"/>
        <v>0</v>
      </c>
      <c r="F536" s="21">
        <f t="shared" si="131"/>
        <v>0</v>
      </c>
      <c r="G536" s="21">
        <f t="shared" si="131"/>
        <v>0</v>
      </c>
      <c r="H536" s="21">
        <f t="shared" si="131"/>
        <v>0</v>
      </c>
      <c r="I536" s="21">
        <f t="shared" si="131"/>
        <v>0</v>
      </c>
      <c r="J536" s="21">
        <f t="shared" si="131"/>
        <v>0</v>
      </c>
      <c r="K536" s="21">
        <f t="shared" si="131"/>
        <v>0</v>
      </c>
      <c r="L536" s="21">
        <f t="shared" si="131"/>
        <v>0</v>
      </c>
      <c r="M536" s="21">
        <f t="shared" si="131"/>
        <v>0</v>
      </c>
      <c r="N536" s="21">
        <f t="shared" si="131"/>
        <v>0</v>
      </c>
      <c r="O536" s="21">
        <f t="shared" si="131"/>
        <v>0</v>
      </c>
      <c r="P536" s="21">
        <f t="shared" si="131"/>
        <v>0</v>
      </c>
      <c r="Q536" s="21">
        <f t="shared" si="131"/>
        <v>0</v>
      </c>
      <c r="R536" s="21">
        <f t="shared" si="131"/>
        <v>0</v>
      </c>
      <c r="S536" s="21">
        <f t="shared" si="131"/>
        <v>0</v>
      </c>
      <c r="T536" s="21">
        <f t="shared" si="131"/>
        <v>0</v>
      </c>
      <c r="U536" s="21">
        <f t="shared" si="131"/>
        <v>0</v>
      </c>
      <c r="V536" s="21">
        <f t="shared" si="131"/>
        <v>0</v>
      </c>
      <c r="W536" s="21">
        <f t="shared" si="131"/>
        <v>0</v>
      </c>
      <c r="X536" s="21">
        <f t="shared" si="131"/>
        <v>0</v>
      </c>
      <c r="Y536" s="21">
        <f t="shared" si="131"/>
        <v>0</v>
      </c>
      <c r="Z536" s="21">
        <f t="shared" si="131"/>
        <v>0</v>
      </c>
      <c r="AA536" s="21">
        <f t="shared" si="131"/>
        <v>0</v>
      </c>
      <c r="AB536" s="21">
        <f t="shared" si="131"/>
        <v>0</v>
      </c>
      <c r="AC536" s="21">
        <f t="shared" si="131"/>
        <v>0</v>
      </c>
      <c r="AD536" s="21">
        <f t="shared" si="131"/>
        <v>0</v>
      </c>
      <c r="AE536" s="21">
        <f t="shared" si="13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2">+C542+C543</f>
        <v>2.8749065398592445E-2</v>
      </c>
      <c r="D541" s="21">
        <f t="shared" si="132"/>
        <v>2.8448666394292187E-2</v>
      </c>
      <c r="E541" s="21">
        <f t="shared" si="132"/>
        <v>2.8649527034850335E-2</v>
      </c>
      <c r="F541" s="21">
        <f t="shared" si="132"/>
        <v>2.9644587608424457E-2</v>
      </c>
      <c r="G541" s="21">
        <f t="shared" si="132"/>
        <v>2.9735904947457606E-2</v>
      </c>
      <c r="H541" s="21">
        <f t="shared" si="132"/>
        <v>2.9822282447297444E-2</v>
      </c>
      <c r="I541" s="21">
        <f t="shared" si="132"/>
        <v>2.8638344849012291E-2</v>
      </c>
      <c r="J541" s="21">
        <f t="shared" si="132"/>
        <v>2.8325943237888722E-2</v>
      </c>
      <c r="K541" s="21">
        <f t="shared" si="132"/>
        <v>2.784772844109961E-2</v>
      </c>
      <c r="L541" s="21">
        <f t="shared" si="132"/>
        <v>2.8046968523202001E-2</v>
      </c>
      <c r="M541" s="21">
        <f t="shared" si="132"/>
        <v>2.69540394626487E-2</v>
      </c>
      <c r="N541" s="21">
        <f t="shared" si="132"/>
        <v>2.6955997568567532E-2</v>
      </c>
      <c r="O541" s="21">
        <f t="shared" si="132"/>
        <v>2.7144308011283091E-2</v>
      </c>
      <c r="P541" s="21">
        <f t="shared" si="132"/>
        <v>2.5997413355810222E-2</v>
      </c>
      <c r="Q541" s="21">
        <f t="shared" si="132"/>
        <v>2.7089556385470514E-2</v>
      </c>
      <c r="R541" s="21">
        <f t="shared" si="132"/>
        <v>2.5872200176361885E-2</v>
      </c>
      <c r="S541" s="21">
        <f t="shared" si="132"/>
        <v>2.6014460915095048E-2</v>
      </c>
      <c r="T541" s="21">
        <f t="shared" si="132"/>
        <v>2.6610608376012947E-2</v>
      </c>
      <c r="U541" s="21">
        <f t="shared" si="132"/>
        <v>2.7215252898871407E-2</v>
      </c>
      <c r="V541" s="21">
        <f t="shared" si="132"/>
        <v>2.7468473333597723E-2</v>
      </c>
      <c r="W541" s="21">
        <f t="shared" si="132"/>
        <v>2.7287421457551669E-2</v>
      </c>
      <c r="X541" s="21">
        <f t="shared" si="132"/>
        <v>2.5539858492094631E-2</v>
      </c>
      <c r="Y541" s="21">
        <f t="shared" si="132"/>
        <v>2.4078425144229702E-2</v>
      </c>
      <c r="Z541" s="21">
        <f t="shared" si="132"/>
        <v>2.4109936773992913E-2</v>
      </c>
      <c r="AA541" s="21">
        <f t="shared" si="132"/>
        <v>2.4319617763973754E-2</v>
      </c>
      <c r="AB541" s="21">
        <f t="shared" si="132"/>
        <v>2.427444313872406E-2</v>
      </c>
      <c r="AC541" s="21">
        <f t="shared" si="132"/>
        <v>2.4676798047279524E-2</v>
      </c>
      <c r="AD541" s="21">
        <f t="shared" si="132"/>
        <v>2.5073697224403946E-2</v>
      </c>
      <c r="AE541" s="21">
        <f t="shared" si="132"/>
        <v>2.5489250822148313E-2</v>
      </c>
    </row>
    <row r="542" spans="1:31" x14ac:dyDescent="0.2">
      <c r="A542" s="9" t="s">
        <v>488</v>
      </c>
      <c r="B542" s="4" t="s">
        <v>489</v>
      </c>
      <c r="C542" s="35">
        <f>+C258</f>
        <v>2.4589474384055447E-2</v>
      </c>
      <c r="D542" s="35">
        <f t="shared" ref="D542:AE542" si="133">+D258</f>
        <v>2.4327997701931607E-2</v>
      </c>
      <c r="E542" s="35">
        <f t="shared" si="133"/>
        <v>2.4495168542944666E-2</v>
      </c>
      <c r="F542" s="35">
        <f t="shared" si="133"/>
        <v>2.5416631389282879E-2</v>
      </c>
      <c r="G542" s="35">
        <f t="shared" si="133"/>
        <v>2.5495004380784555E-2</v>
      </c>
      <c r="H542" s="35">
        <f t="shared" si="133"/>
        <v>2.5562054126636181E-2</v>
      </c>
      <c r="I542" s="35">
        <f t="shared" si="133"/>
        <v>2.4591455050205189E-2</v>
      </c>
      <c r="J542" s="35">
        <f t="shared" si="133"/>
        <v>2.4303504966618202E-2</v>
      </c>
      <c r="K542" s="35">
        <f t="shared" si="133"/>
        <v>2.3881550063705109E-2</v>
      </c>
      <c r="L542" s="35">
        <f t="shared" si="133"/>
        <v>2.4078431553701953E-2</v>
      </c>
      <c r="M542" s="35">
        <f t="shared" si="133"/>
        <v>2.3100584033893361E-2</v>
      </c>
      <c r="N542" s="35">
        <f t="shared" si="133"/>
        <v>2.3105462883501814E-2</v>
      </c>
      <c r="O542" s="35">
        <f t="shared" si="133"/>
        <v>2.3290476440176563E-2</v>
      </c>
      <c r="P542" s="35">
        <f t="shared" si="133"/>
        <v>2.2263362374423445E-2</v>
      </c>
      <c r="Q542" s="35">
        <f t="shared" si="133"/>
        <v>2.3270355475535246E-2</v>
      </c>
      <c r="R542" s="35">
        <f t="shared" si="133"/>
        <v>2.2177059380688563E-2</v>
      </c>
      <c r="S542" s="35">
        <f t="shared" si="133"/>
        <v>2.2319142396071096E-2</v>
      </c>
      <c r="T542" s="35">
        <f t="shared" si="133"/>
        <v>2.2874072465365981E-2</v>
      </c>
      <c r="U542" s="35">
        <f t="shared" si="133"/>
        <v>2.3440172759597908E-2</v>
      </c>
      <c r="V542" s="35">
        <f t="shared" si="133"/>
        <v>2.368722191383019E-2</v>
      </c>
      <c r="W542" s="35">
        <f t="shared" si="133"/>
        <v>2.3538369256002258E-2</v>
      </c>
      <c r="X542" s="35">
        <f t="shared" si="133"/>
        <v>2.1970527252305191E-2</v>
      </c>
      <c r="Y542" s="35">
        <f t="shared" si="133"/>
        <v>2.0660856571345879E-2</v>
      </c>
      <c r="Z542" s="35">
        <f t="shared" si="133"/>
        <v>2.0710691959972612E-2</v>
      </c>
      <c r="AA542" s="35">
        <f t="shared" si="133"/>
        <v>2.0931753805848299E-2</v>
      </c>
      <c r="AB542" s="35">
        <f t="shared" si="133"/>
        <v>2.0912715870514218E-2</v>
      </c>
      <c r="AC542" s="35">
        <f t="shared" si="133"/>
        <v>2.1281222643933687E-2</v>
      </c>
      <c r="AD542" s="35">
        <f t="shared" si="133"/>
        <v>2.1645548959948246E-2</v>
      </c>
      <c r="AE542" s="35">
        <f t="shared" si="133"/>
        <v>2.2025623806421635E-2</v>
      </c>
    </row>
    <row r="543" spans="1:31" x14ac:dyDescent="0.2">
      <c r="A543" s="9" t="s">
        <v>509</v>
      </c>
      <c r="B543" s="4" t="s">
        <v>510</v>
      </c>
      <c r="C543" s="35">
        <f>+C269</f>
        <v>4.1595910145369982E-3</v>
      </c>
      <c r="D543" s="35">
        <f t="shared" ref="D543:AE543" si="134">+D269</f>
        <v>4.1206686923605778E-3</v>
      </c>
      <c r="E543" s="35">
        <f t="shared" si="134"/>
        <v>4.1543584919056693E-3</v>
      </c>
      <c r="F543" s="35">
        <f t="shared" si="134"/>
        <v>4.2279562191415779E-3</v>
      </c>
      <c r="G543" s="35">
        <f t="shared" si="134"/>
        <v>4.2409005666730511E-3</v>
      </c>
      <c r="H543" s="35">
        <f t="shared" si="134"/>
        <v>4.2602283206612636E-3</v>
      </c>
      <c r="I543" s="35">
        <f t="shared" si="134"/>
        <v>4.0468897988071009E-3</v>
      </c>
      <c r="J543" s="35">
        <f t="shared" si="134"/>
        <v>4.0224382712705214E-3</v>
      </c>
      <c r="K543" s="35">
        <f t="shared" si="134"/>
        <v>3.966178377394501E-3</v>
      </c>
      <c r="L543" s="35">
        <f t="shared" si="134"/>
        <v>3.968536969500047E-3</v>
      </c>
      <c r="M543" s="35">
        <f t="shared" si="134"/>
        <v>3.8534554287553381E-3</v>
      </c>
      <c r="N543" s="35">
        <f t="shared" si="134"/>
        <v>3.8505346850657195E-3</v>
      </c>
      <c r="O543" s="35">
        <f t="shared" si="134"/>
        <v>3.8538315711065291E-3</v>
      </c>
      <c r="P543" s="35">
        <f t="shared" si="134"/>
        <v>3.7340509813867757E-3</v>
      </c>
      <c r="Q543" s="35">
        <f t="shared" si="134"/>
        <v>3.8192009099352687E-3</v>
      </c>
      <c r="R543" s="35">
        <f t="shared" si="134"/>
        <v>3.6951407956733219E-3</v>
      </c>
      <c r="S543" s="35">
        <f t="shared" si="134"/>
        <v>3.6953185190239527E-3</v>
      </c>
      <c r="T543" s="35">
        <f t="shared" si="134"/>
        <v>3.7365359106469672E-3</v>
      </c>
      <c r="U543" s="35">
        <f t="shared" si="134"/>
        <v>3.7750801392735E-3</v>
      </c>
      <c r="V543" s="35">
        <f t="shared" si="134"/>
        <v>3.7812514197675313E-3</v>
      </c>
      <c r="W543" s="35">
        <f t="shared" si="134"/>
        <v>3.7490522015494136E-3</v>
      </c>
      <c r="X543" s="35">
        <f t="shared" si="134"/>
        <v>3.5693312397894394E-3</v>
      </c>
      <c r="Y543" s="35">
        <f t="shared" si="134"/>
        <v>3.4175685728838239E-3</v>
      </c>
      <c r="Z543" s="35">
        <f t="shared" si="134"/>
        <v>3.3992448140203017E-3</v>
      </c>
      <c r="AA543" s="35">
        <f t="shared" si="134"/>
        <v>3.3878639581254545E-3</v>
      </c>
      <c r="AB543" s="35">
        <f t="shared" si="134"/>
        <v>3.3617272682098416E-3</v>
      </c>
      <c r="AC543" s="35">
        <f t="shared" si="134"/>
        <v>3.3955754033458364E-3</v>
      </c>
      <c r="AD543" s="35">
        <f t="shared" si="134"/>
        <v>3.428148264455701E-3</v>
      </c>
      <c r="AE543" s="35">
        <f t="shared" si="134"/>
        <v>3.4636270157266781E-3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5">+C546+C547+C548</f>
        <v>2.1175409116697886E-5</v>
      </c>
      <c r="D545" s="21">
        <f t="shared" si="135"/>
        <v>2.0197885655613588E-5</v>
      </c>
      <c r="E545" s="21">
        <f t="shared" si="135"/>
        <v>1.9238240542446965E-5</v>
      </c>
      <c r="F545" s="21">
        <f t="shared" si="135"/>
        <v>1.8309085557446253E-5</v>
      </c>
      <c r="G545" s="21">
        <f t="shared" si="135"/>
        <v>1.7410615194324229E-5</v>
      </c>
      <c r="H545" s="21">
        <f t="shared" si="135"/>
        <v>1.653733639186906E-5</v>
      </c>
      <c r="I545" s="21">
        <f t="shared" si="135"/>
        <v>1.5765701754335965E-5</v>
      </c>
      <c r="J545" s="21">
        <f t="shared" si="135"/>
        <v>1.5340836180800672E-5</v>
      </c>
      <c r="K545" s="21">
        <f t="shared" si="135"/>
        <v>1.5279169186559291E-5</v>
      </c>
      <c r="L545" s="21">
        <f t="shared" si="135"/>
        <v>1.5159754194677923E-5</v>
      </c>
      <c r="M545" s="21">
        <f t="shared" si="135"/>
        <v>1.5001268110577209E-5</v>
      </c>
      <c r="N545" s="21">
        <f t="shared" si="135"/>
        <v>1.4492461649731737E-5</v>
      </c>
      <c r="O545" s="21">
        <f t="shared" si="135"/>
        <v>1.3865771674731075E-5</v>
      </c>
      <c r="P545" s="21">
        <f t="shared" si="135"/>
        <v>1.3124364557593589E-5</v>
      </c>
      <c r="Q545" s="21">
        <f t="shared" si="135"/>
        <v>1.2268267561038389E-5</v>
      </c>
      <c r="R545" s="21">
        <f t="shared" si="135"/>
        <v>1.1296332855666517E-5</v>
      </c>
      <c r="S545" s="21">
        <f t="shared" si="135"/>
        <v>1.0209756351370239E-5</v>
      </c>
      <c r="T545" s="21">
        <f t="shared" si="135"/>
        <v>9.0081510674688142E-6</v>
      </c>
      <c r="U545" s="21">
        <f t="shared" si="135"/>
        <v>6.8221173947272757E-6</v>
      </c>
      <c r="V545" s="21">
        <f t="shared" si="135"/>
        <v>4.8944036716303225E-6</v>
      </c>
      <c r="W545" s="21">
        <f t="shared" si="135"/>
        <v>3.2250098981779503E-6</v>
      </c>
      <c r="X545" s="21">
        <f t="shared" si="135"/>
        <v>2.8102742484816257E-6</v>
      </c>
      <c r="Y545" s="21">
        <f t="shared" si="135"/>
        <v>2.395538598785301E-6</v>
      </c>
      <c r="Z545" s="21">
        <f t="shared" si="135"/>
        <v>1.980802949088975E-6</v>
      </c>
      <c r="AA545" s="21">
        <f t="shared" si="135"/>
        <v>1.6602648993968284E-6</v>
      </c>
      <c r="AB545" s="21">
        <f t="shared" si="135"/>
        <v>1.1544154996984144E-6</v>
      </c>
      <c r="AC545" s="21">
        <f t="shared" si="135"/>
        <v>7.3659600000000017E-7</v>
      </c>
      <c r="AD545" s="21">
        <f t="shared" si="135"/>
        <v>7.6160700000000024E-7</v>
      </c>
      <c r="AE545" s="21">
        <f t="shared" si="135"/>
        <v>7.8661799999999998E-7</v>
      </c>
    </row>
    <row r="546" spans="1:31" x14ac:dyDescent="0.2">
      <c r="A546" s="9" t="s">
        <v>534</v>
      </c>
      <c r="B546" s="4" t="s">
        <v>798</v>
      </c>
      <c r="C546" s="36">
        <f t="shared" ref="C546:R548" si="136">+C288</f>
        <v>6.2430793336317795E-8</v>
      </c>
      <c r="D546" s="36">
        <f t="shared" si="136"/>
        <v>6.5552479941772981E-8</v>
      </c>
      <c r="E546" s="36">
        <f t="shared" si="136"/>
        <v>5.8806558548941079E-8</v>
      </c>
      <c r="F546" s="36">
        <f t="shared" si="136"/>
        <v>5.2366709460566586E-8</v>
      </c>
      <c r="G546" s="36">
        <f t="shared" si="136"/>
        <v>4.9130126329002226E-8</v>
      </c>
      <c r="H546" s="36">
        <f t="shared" si="136"/>
        <v>4.3603747942435611E-8</v>
      </c>
      <c r="I546" s="36">
        <f t="shared" si="136"/>
        <v>3.6225889412425607E-8</v>
      </c>
      <c r="J546" s="36">
        <f t="shared" si="136"/>
        <v>3.7144554445744189E-8</v>
      </c>
      <c r="K546" s="36">
        <f t="shared" si="136"/>
        <v>3.5683134529047699E-8</v>
      </c>
      <c r="L546" s="36">
        <f t="shared" si="136"/>
        <v>2.4359764960786182E-8</v>
      </c>
      <c r="M546" s="36">
        <f t="shared" si="136"/>
        <v>2.1851351161602244E-8</v>
      </c>
      <c r="N546" s="36">
        <f t="shared" si="136"/>
        <v>2.0025737856731143E-8</v>
      </c>
      <c r="O546" s="36">
        <f t="shared" si="136"/>
        <v>1.56689798805976E-8</v>
      </c>
      <c r="P546" s="36">
        <f t="shared" si="136"/>
        <v>1.1947449251571797E-8</v>
      </c>
      <c r="Q546" s="36">
        <f t="shared" si="136"/>
        <v>8.8884086887718217E-9</v>
      </c>
      <c r="R546" s="36">
        <f t="shared" si="136"/>
        <v>5.3440287932337766E-9</v>
      </c>
      <c r="S546" s="36">
        <f t="shared" ref="D546:AE548" si="137">+S288</f>
        <v>2.510219457218114E-9</v>
      </c>
      <c r="T546" s="36">
        <f t="shared" si="137"/>
        <v>0</v>
      </c>
      <c r="U546" s="36">
        <f t="shared" si="137"/>
        <v>0</v>
      </c>
      <c r="V546" s="36">
        <f t="shared" si="137"/>
        <v>0</v>
      </c>
      <c r="W546" s="36">
        <f t="shared" si="137"/>
        <v>0</v>
      </c>
      <c r="X546" s="36">
        <f t="shared" si="137"/>
        <v>0</v>
      </c>
      <c r="Y546" s="36">
        <f t="shared" si="137"/>
        <v>0</v>
      </c>
      <c r="Z546" s="36">
        <f t="shared" si="137"/>
        <v>0</v>
      </c>
      <c r="AA546" s="36">
        <f t="shared" si="137"/>
        <v>0</v>
      </c>
      <c r="AB546" s="36">
        <f t="shared" si="137"/>
        <v>0</v>
      </c>
      <c r="AC546" s="36">
        <f t="shared" si="137"/>
        <v>0</v>
      </c>
      <c r="AD546" s="36">
        <f t="shared" si="137"/>
        <v>0</v>
      </c>
      <c r="AE546" s="36">
        <f t="shared" si="137"/>
        <v>0</v>
      </c>
    </row>
    <row r="547" spans="1:31" x14ac:dyDescent="0.2">
      <c r="A547" s="9" t="s">
        <v>535</v>
      </c>
      <c r="B547" s="4" t="s">
        <v>799</v>
      </c>
      <c r="C547" s="36">
        <f t="shared" si="136"/>
        <v>2.1112978323361569E-5</v>
      </c>
      <c r="D547" s="36">
        <f t="shared" si="137"/>
        <v>2.0132333175671815E-5</v>
      </c>
      <c r="E547" s="36">
        <f t="shared" si="137"/>
        <v>1.9179433983898023E-5</v>
      </c>
      <c r="F547" s="36">
        <f t="shared" si="137"/>
        <v>1.8256718847985687E-5</v>
      </c>
      <c r="G547" s="36">
        <f t="shared" si="137"/>
        <v>1.7361485067995226E-5</v>
      </c>
      <c r="H547" s="36">
        <f t="shared" si="137"/>
        <v>1.6493732643926625E-5</v>
      </c>
      <c r="I547" s="36">
        <f t="shared" si="137"/>
        <v>1.5729475864923541E-5</v>
      </c>
      <c r="J547" s="36">
        <f t="shared" si="137"/>
        <v>1.5303691626354928E-5</v>
      </c>
      <c r="K547" s="36">
        <f t="shared" si="137"/>
        <v>1.5243486052030245E-5</v>
      </c>
      <c r="L547" s="36">
        <f t="shared" si="137"/>
        <v>1.5135394429717137E-5</v>
      </c>
      <c r="M547" s="36">
        <f t="shared" si="137"/>
        <v>1.4979416759415606E-5</v>
      </c>
      <c r="N547" s="36">
        <f t="shared" si="137"/>
        <v>1.4472435911875006E-5</v>
      </c>
      <c r="O547" s="36">
        <f t="shared" si="137"/>
        <v>1.3850102694850477E-5</v>
      </c>
      <c r="P547" s="36">
        <f t="shared" si="137"/>
        <v>1.3112417108342017E-5</v>
      </c>
      <c r="Q547" s="36">
        <f t="shared" si="137"/>
        <v>1.2259379152349617E-5</v>
      </c>
      <c r="R547" s="36">
        <f t="shared" si="137"/>
        <v>1.1290988826873283E-5</v>
      </c>
      <c r="S547" s="36">
        <f t="shared" si="137"/>
        <v>1.020724613191302E-5</v>
      </c>
      <c r="T547" s="36">
        <f t="shared" si="137"/>
        <v>9.0081510674688142E-6</v>
      </c>
      <c r="U547" s="36">
        <f t="shared" si="137"/>
        <v>6.8221173947272757E-6</v>
      </c>
      <c r="V547" s="36">
        <f t="shared" si="137"/>
        <v>4.8944036716303225E-6</v>
      </c>
      <c r="W547" s="36">
        <f t="shared" si="137"/>
        <v>3.2250098981779503E-6</v>
      </c>
      <c r="X547" s="36">
        <f t="shared" si="137"/>
        <v>2.8102742484816257E-6</v>
      </c>
      <c r="Y547" s="36">
        <f t="shared" si="137"/>
        <v>2.395538598785301E-6</v>
      </c>
      <c r="Z547" s="36">
        <f t="shared" si="137"/>
        <v>1.980802949088975E-6</v>
      </c>
      <c r="AA547" s="36">
        <f t="shared" si="137"/>
        <v>1.6602648993968284E-6</v>
      </c>
      <c r="AB547" s="36">
        <f t="shared" si="137"/>
        <v>1.1544154996984144E-6</v>
      </c>
      <c r="AC547" s="36">
        <f t="shared" si="137"/>
        <v>7.3659600000000017E-7</v>
      </c>
      <c r="AD547" s="36">
        <f t="shared" si="137"/>
        <v>7.6160700000000024E-7</v>
      </c>
      <c r="AE547" s="36">
        <f t="shared" si="137"/>
        <v>7.8661799999999998E-7</v>
      </c>
    </row>
    <row r="548" spans="1:31" x14ac:dyDescent="0.2">
      <c r="A548" s="9" t="s">
        <v>536</v>
      </c>
      <c r="B548" s="4" t="s">
        <v>184</v>
      </c>
      <c r="C548" s="36">
        <f t="shared" si="136"/>
        <v>0</v>
      </c>
      <c r="D548" s="36">
        <f t="shared" si="137"/>
        <v>0</v>
      </c>
      <c r="E548" s="36">
        <f t="shared" si="137"/>
        <v>0</v>
      </c>
      <c r="F548" s="36">
        <f t="shared" si="137"/>
        <v>0</v>
      </c>
      <c r="G548" s="36">
        <f t="shared" si="137"/>
        <v>0</v>
      </c>
      <c r="H548" s="36">
        <f t="shared" si="137"/>
        <v>0</v>
      </c>
      <c r="I548" s="36">
        <f t="shared" si="137"/>
        <v>0</v>
      </c>
      <c r="J548" s="36">
        <f t="shared" si="137"/>
        <v>0</v>
      </c>
      <c r="K548" s="36">
        <f t="shared" si="137"/>
        <v>0</v>
      </c>
      <c r="L548" s="36">
        <f t="shared" si="137"/>
        <v>0</v>
      </c>
      <c r="M548" s="36">
        <f t="shared" si="137"/>
        <v>0</v>
      </c>
      <c r="N548" s="36">
        <f t="shared" si="137"/>
        <v>0</v>
      </c>
      <c r="O548" s="36">
        <f t="shared" si="137"/>
        <v>0</v>
      </c>
      <c r="P548" s="36">
        <f t="shared" si="137"/>
        <v>0</v>
      </c>
      <c r="Q548" s="36">
        <f t="shared" si="137"/>
        <v>0</v>
      </c>
      <c r="R548" s="36">
        <f t="shared" si="137"/>
        <v>0</v>
      </c>
      <c r="S548" s="36">
        <f t="shared" si="137"/>
        <v>0</v>
      </c>
      <c r="T548" s="36">
        <f t="shared" si="137"/>
        <v>0</v>
      </c>
      <c r="U548" s="36">
        <f t="shared" si="137"/>
        <v>0</v>
      </c>
      <c r="V548" s="36">
        <f t="shared" si="137"/>
        <v>0</v>
      </c>
      <c r="W548" s="36">
        <f t="shared" si="137"/>
        <v>0</v>
      </c>
      <c r="X548" s="36">
        <f t="shared" si="137"/>
        <v>0</v>
      </c>
      <c r="Y548" s="36">
        <f t="shared" si="137"/>
        <v>0</v>
      </c>
      <c r="Z548" s="36">
        <f t="shared" si="137"/>
        <v>0</v>
      </c>
      <c r="AA548" s="36">
        <f t="shared" si="137"/>
        <v>0</v>
      </c>
      <c r="AB548" s="36">
        <f t="shared" si="137"/>
        <v>0</v>
      </c>
      <c r="AC548" s="36">
        <f t="shared" si="137"/>
        <v>0</v>
      </c>
      <c r="AD548" s="36">
        <f t="shared" si="137"/>
        <v>0</v>
      </c>
      <c r="AE548" s="36">
        <f t="shared" si="137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38">+C550+C551</f>
        <v>0</v>
      </c>
      <c r="D549" s="21">
        <f t="shared" si="138"/>
        <v>0</v>
      </c>
      <c r="E549" s="21">
        <f t="shared" si="138"/>
        <v>0</v>
      </c>
      <c r="F549" s="21">
        <f t="shared" si="138"/>
        <v>0</v>
      </c>
      <c r="G549" s="21">
        <f t="shared" si="138"/>
        <v>0</v>
      </c>
      <c r="H549" s="21">
        <f t="shared" si="138"/>
        <v>0</v>
      </c>
      <c r="I549" s="21">
        <f t="shared" si="138"/>
        <v>0</v>
      </c>
      <c r="J549" s="21">
        <f t="shared" si="138"/>
        <v>0</v>
      </c>
      <c r="K549" s="21">
        <f t="shared" si="138"/>
        <v>0</v>
      </c>
      <c r="L549" s="21">
        <f t="shared" si="138"/>
        <v>0</v>
      </c>
      <c r="M549" s="21">
        <f t="shared" si="138"/>
        <v>0</v>
      </c>
      <c r="N549" s="21">
        <f t="shared" si="138"/>
        <v>0</v>
      </c>
      <c r="O549" s="21">
        <f t="shared" si="138"/>
        <v>0</v>
      </c>
      <c r="P549" s="21">
        <f t="shared" si="138"/>
        <v>0</v>
      </c>
      <c r="Q549" s="21">
        <f t="shared" si="138"/>
        <v>0</v>
      </c>
      <c r="R549" s="21">
        <f t="shared" si="138"/>
        <v>0</v>
      </c>
      <c r="S549" s="21">
        <f t="shared" si="138"/>
        <v>0</v>
      </c>
      <c r="T549" s="21">
        <f t="shared" si="138"/>
        <v>0</v>
      </c>
      <c r="U549" s="21">
        <f t="shared" si="138"/>
        <v>0</v>
      </c>
      <c r="V549" s="21">
        <f t="shared" si="138"/>
        <v>0</v>
      </c>
      <c r="W549" s="21">
        <f t="shared" si="138"/>
        <v>0</v>
      </c>
      <c r="X549" s="21">
        <f t="shared" si="138"/>
        <v>0</v>
      </c>
      <c r="Y549" s="21">
        <f t="shared" si="138"/>
        <v>0</v>
      </c>
      <c r="Z549" s="21">
        <f t="shared" si="138"/>
        <v>0</v>
      </c>
      <c r="AA549" s="21">
        <f t="shared" si="138"/>
        <v>0</v>
      </c>
      <c r="AB549" s="21">
        <f t="shared" si="138"/>
        <v>0</v>
      </c>
      <c r="AC549" s="21">
        <f t="shared" si="138"/>
        <v>0</v>
      </c>
      <c r="AD549" s="21">
        <f t="shared" si="138"/>
        <v>0</v>
      </c>
      <c r="AE549" s="21">
        <f t="shared" si="13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39">+D296</f>
        <v>0</v>
      </c>
      <c r="E554" s="35">
        <f t="shared" si="139"/>
        <v>0</v>
      </c>
      <c r="F554" s="35">
        <f t="shared" si="139"/>
        <v>0</v>
      </c>
      <c r="G554" s="35">
        <f t="shared" si="139"/>
        <v>0</v>
      </c>
      <c r="H554" s="35">
        <f t="shared" si="139"/>
        <v>0</v>
      </c>
      <c r="I554" s="35">
        <f t="shared" si="139"/>
        <v>0</v>
      </c>
      <c r="J554" s="35">
        <f t="shared" si="139"/>
        <v>0</v>
      </c>
      <c r="K554" s="35">
        <f t="shared" si="139"/>
        <v>0</v>
      </c>
      <c r="L554" s="35">
        <f t="shared" si="139"/>
        <v>0</v>
      </c>
      <c r="M554" s="35">
        <f t="shared" si="139"/>
        <v>0</v>
      </c>
      <c r="N554" s="35">
        <f t="shared" si="139"/>
        <v>0</v>
      </c>
      <c r="O554" s="35">
        <f t="shared" si="139"/>
        <v>0</v>
      </c>
      <c r="P554" s="35">
        <f t="shared" si="139"/>
        <v>0</v>
      </c>
      <c r="Q554" s="35">
        <f t="shared" si="139"/>
        <v>0</v>
      </c>
      <c r="R554" s="35">
        <f t="shared" si="139"/>
        <v>0</v>
      </c>
      <c r="S554" s="35">
        <f t="shared" si="139"/>
        <v>0</v>
      </c>
      <c r="T554" s="35">
        <f t="shared" si="139"/>
        <v>0</v>
      </c>
      <c r="U554" s="35">
        <f t="shared" si="139"/>
        <v>0</v>
      </c>
      <c r="V554" s="35">
        <f t="shared" si="139"/>
        <v>0</v>
      </c>
      <c r="W554" s="35">
        <f t="shared" si="139"/>
        <v>0</v>
      </c>
      <c r="X554" s="35">
        <f t="shared" si="139"/>
        <v>0</v>
      </c>
      <c r="Y554" s="35">
        <f t="shared" si="139"/>
        <v>0</v>
      </c>
      <c r="Z554" s="35">
        <f t="shared" si="139"/>
        <v>0</v>
      </c>
      <c r="AA554" s="35">
        <f t="shared" si="139"/>
        <v>0</v>
      </c>
      <c r="AB554" s="35">
        <f t="shared" si="139"/>
        <v>0</v>
      </c>
      <c r="AC554" s="35">
        <f t="shared" si="139"/>
        <v>0</v>
      </c>
      <c r="AD554" s="35">
        <f t="shared" si="139"/>
        <v>0</v>
      </c>
      <c r="AE554" s="35">
        <f t="shared" si="139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0">+C556+C559+C562+C565+C568++C571+C574+C575</f>
        <v>0</v>
      </c>
      <c r="D555" s="28">
        <f t="shared" si="140"/>
        <v>0</v>
      </c>
      <c r="E555" s="28">
        <f t="shared" si="140"/>
        <v>0</v>
      </c>
      <c r="F555" s="28">
        <f t="shared" si="140"/>
        <v>0</v>
      </c>
      <c r="G555" s="28">
        <f t="shared" si="140"/>
        <v>0</v>
      </c>
      <c r="H555" s="28">
        <f t="shared" si="140"/>
        <v>0</v>
      </c>
      <c r="I555" s="28">
        <f t="shared" si="140"/>
        <v>0</v>
      </c>
      <c r="J555" s="28">
        <f t="shared" si="140"/>
        <v>0</v>
      </c>
      <c r="K555" s="28">
        <f t="shared" si="140"/>
        <v>0</v>
      </c>
      <c r="L555" s="28">
        <f t="shared" si="140"/>
        <v>0</v>
      </c>
      <c r="M555" s="28">
        <f t="shared" si="140"/>
        <v>0</v>
      </c>
      <c r="N555" s="28">
        <f t="shared" si="140"/>
        <v>0</v>
      </c>
      <c r="O555" s="28">
        <f t="shared" si="140"/>
        <v>0</v>
      </c>
      <c r="P555" s="28">
        <f t="shared" si="140"/>
        <v>0</v>
      </c>
      <c r="Q555" s="28">
        <f t="shared" si="140"/>
        <v>0</v>
      </c>
      <c r="R555" s="28">
        <f t="shared" si="140"/>
        <v>0</v>
      </c>
      <c r="S555" s="28">
        <f t="shared" si="140"/>
        <v>0</v>
      </c>
      <c r="T555" s="28">
        <f t="shared" si="140"/>
        <v>0</v>
      </c>
      <c r="U555" s="28">
        <f t="shared" si="140"/>
        <v>0</v>
      </c>
      <c r="V555" s="28">
        <f t="shared" si="140"/>
        <v>0</v>
      </c>
      <c r="W555" s="28">
        <f t="shared" si="140"/>
        <v>0</v>
      </c>
      <c r="X555" s="28">
        <f t="shared" si="140"/>
        <v>0</v>
      </c>
      <c r="Y555" s="28">
        <f t="shared" si="140"/>
        <v>0</v>
      </c>
      <c r="Z555" s="28">
        <f t="shared" si="140"/>
        <v>0</v>
      </c>
      <c r="AA555" s="28">
        <f t="shared" si="140"/>
        <v>0</v>
      </c>
      <c r="AB555" s="28">
        <f t="shared" si="140"/>
        <v>0</v>
      </c>
      <c r="AC555" s="28">
        <f t="shared" si="140"/>
        <v>0</v>
      </c>
      <c r="AD555" s="28">
        <f t="shared" si="140"/>
        <v>0</v>
      </c>
      <c r="AE555" s="28">
        <f t="shared" si="140"/>
        <v>2.8896000000000001E-7</v>
      </c>
    </row>
    <row r="556" spans="1:31" x14ac:dyDescent="0.2">
      <c r="A556" s="9" t="s">
        <v>549</v>
      </c>
      <c r="B556" s="4" t="s">
        <v>550</v>
      </c>
      <c r="C556" s="21">
        <f t="shared" ref="C556:AE556" si="141">+C557+C558</f>
        <v>0</v>
      </c>
      <c r="D556" s="21">
        <f t="shared" si="141"/>
        <v>0</v>
      </c>
      <c r="E556" s="21">
        <f t="shared" si="141"/>
        <v>0</v>
      </c>
      <c r="F556" s="21">
        <f t="shared" si="141"/>
        <v>0</v>
      </c>
      <c r="G556" s="21">
        <f t="shared" si="141"/>
        <v>0</v>
      </c>
      <c r="H556" s="21">
        <f t="shared" si="141"/>
        <v>0</v>
      </c>
      <c r="I556" s="21">
        <f t="shared" si="141"/>
        <v>0</v>
      </c>
      <c r="J556" s="21">
        <f t="shared" si="141"/>
        <v>0</v>
      </c>
      <c r="K556" s="21">
        <f t="shared" si="141"/>
        <v>0</v>
      </c>
      <c r="L556" s="21">
        <f t="shared" si="141"/>
        <v>0</v>
      </c>
      <c r="M556" s="21">
        <f t="shared" si="141"/>
        <v>0</v>
      </c>
      <c r="N556" s="21">
        <f t="shared" si="141"/>
        <v>0</v>
      </c>
      <c r="O556" s="21">
        <f t="shared" si="141"/>
        <v>0</v>
      </c>
      <c r="P556" s="21">
        <f t="shared" si="141"/>
        <v>0</v>
      </c>
      <c r="Q556" s="21">
        <f t="shared" si="141"/>
        <v>0</v>
      </c>
      <c r="R556" s="21">
        <f t="shared" si="141"/>
        <v>0</v>
      </c>
      <c r="S556" s="21">
        <f t="shared" si="141"/>
        <v>0</v>
      </c>
      <c r="T556" s="21">
        <f t="shared" si="141"/>
        <v>0</v>
      </c>
      <c r="U556" s="21">
        <f t="shared" si="141"/>
        <v>0</v>
      </c>
      <c r="V556" s="21">
        <f t="shared" si="141"/>
        <v>0</v>
      </c>
      <c r="W556" s="21">
        <f t="shared" si="141"/>
        <v>0</v>
      </c>
      <c r="X556" s="21">
        <f t="shared" si="141"/>
        <v>0</v>
      </c>
      <c r="Y556" s="21">
        <f t="shared" si="141"/>
        <v>0</v>
      </c>
      <c r="Z556" s="21">
        <f t="shared" si="141"/>
        <v>0</v>
      </c>
      <c r="AA556" s="21">
        <f t="shared" si="141"/>
        <v>0</v>
      </c>
      <c r="AB556" s="21">
        <f t="shared" si="141"/>
        <v>0</v>
      </c>
      <c r="AC556" s="21">
        <f t="shared" si="141"/>
        <v>0</v>
      </c>
      <c r="AD556" s="21">
        <f t="shared" si="141"/>
        <v>0</v>
      </c>
      <c r="AE556" s="21">
        <f t="shared" si="141"/>
        <v>0</v>
      </c>
    </row>
    <row r="557" spans="1:31" x14ac:dyDescent="0.2">
      <c r="A557" s="9" t="s">
        <v>551</v>
      </c>
      <c r="B557" s="4" t="s">
        <v>552</v>
      </c>
      <c r="C557" s="35">
        <f>+C299</f>
        <v>0</v>
      </c>
      <c r="D557" s="35">
        <f t="shared" ref="D557:AE557" si="142">+D299</f>
        <v>0</v>
      </c>
      <c r="E557" s="35">
        <f t="shared" si="142"/>
        <v>0</v>
      </c>
      <c r="F557" s="35">
        <f t="shared" si="142"/>
        <v>0</v>
      </c>
      <c r="G557" s="35">
        <f t="shared" si="142"/>
        <v>0</v>
      </c>
      <c r="H557" s="35">
        <f t="shared" si="142"/>
        <v>0</v>
      </c>
      <c r="I557" s="35">
        <f t="shared" si="142"/>
        <v>0</v>
      </c>
      <c r="J557" s="35">
        <f t="shared" si="142"/>
        <v>0</v>
      </c>
      <c r="K557" s="35">
        <f t="shared" si="142"/>
        <v>0</v>
      </c>
      <c r="L557" s="35">
        <f t="shared" si="142"/>
        <v>0</v>
      </c>
      <c r="M557" s="35">
        <f t="shared" si="142"/>
        <v>0</v>
      </c>
      <c r="N557" s="35">
        <f t="shared" si="142"/>
        <v>0</v>
      </c>
      <c r="O557" s="35">
        <f t="shared" si="142"/>
        <v>0</v>
      </c>
      <c r="P557" s="35">
        <f t="shared" si="142"/>
        <v>0</v>
      </c>
      <c r="Q557" s="35">
        <f t="shared" si="142"/>
        <v>0</v>
      </c>
      <c r="R557" s="35">
        <f t="shared" si="142"/>
        <v>0</v>
      </c>
      <c r="S557" s="35">
        <f t="shared" si="142"/>
        <v>0</v>
      </c>
      <c r="T557" s="35">
        <f t="shared" si="142"/>
        <v>0</v>
      </c>
      <c r="U557" s="35">
        <f t="shared" si="142"/>
        <v>0</v>
      </c>
      <c r="V557" s="35">
        <f t="shared" si="142"/>
        <v>0</v>
      </c>
      <c r="W557" s="35">
        <f t="shared" si="142"/>
        <v>0</v>
      </c>
      <c r="X557" s="35">
        <f t="shared" si="142"/>
        <v>0</v>
      </c>
      <c r="Y557" s="35">
        <f t="shared" si="142"/>
        <v>0</v>
      </c>
      <c r="Z557" s="35">
        <f t="shared" si="142"/>
        <v>0</v>
      </c>
      <c r="AA557" s="35">
        <f t="shared" si="142"/>
        <v>0</v>
      </c>
      <c r="AB557" s="35">
        <f t="shared" si="142"/>
        <v>0</v>
      </c>
      <c r="AC557" s="35">
        <f t="shared" si="142"/>
        <v>0</v>
      </c>
      <c r="AD557" s="35">
        <f t="shared" si="142"/>
        <v>0</v>
      </c>
      <c r="AE557" s="35">
        <f t="shared" si="142"/>
        <v>0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3">+C560+C561</f>
        <v>0</v>
      </c>
      <c r="D559" s="21">
        <f t="shared" si="143"/>
        <v>0</v>
      </c>
      <c r="E559" s="21">
        <f t="shared" si="143"/>
        <v>0</v>
      </c>
      <c r="F559" s="21">
        <f t="shared" si="143"/>
        <v>0</v>
      </c>
      <c r="G559" s="21">
        <f t="shared" si="143"/>
        <v>0</v>
      </c>
      <c r="H559" s="21">
        <f t="shared" si="143"/>
        <v>0</v>
      </c>
      <c r="I559" s="21">
        <f t="shared" si="143"/>
        <v>0</v>
      </c>
      <c r="J559" s="21">
        <f t="shared" si="143"/>
        <v>0</v>
      </c>
      <c r="K559" s="21">
        <f t="shared" si="143"/>
        <v>0</v>
      </c>
      <c r="L559" s="21">
        <f t="shared" si="143"/>
        <v>0</v>
      </c>
      <c r="M559" s="21">
        <f t="shared" si="143"/>
        <v>0</v>
      </c>
      <c r="N559" s="21">
        <f t="shared" si="143"/>
        <v>0</v>
      </c>
      <c r="O559" s="21">
        <f t="shared" si="143"/>
        <v>0</v>
      </c>
      <c r="P559" s="21">
        <f t="shared" si="143"/>
        <v>0</v>
      </c>
      <c r="Q559" s="21">
        <f t="shared" si="143"/>
        <v>0</v>
      </c>
      <c r="R559" s="21">
        <f t="shared" si="143"/>
        <v>0</v>
      </c>
      <c r="S559" s="21">
        <f t="shared" si="143"/>
        <v>0</v>
      </c>
      <c r="T559" s="21">
        <f t="shared" si="143"/>
        <v>0</v>
      </c>
      <c r="U559" s="21">
        <f t="shared" si="143"/>
        <v>0</v>
      </c>
      <c r="V559" s="21">
        <f t="shared" si="143"/>
        <v>0</v>
      </c>
      <c r="W559" s="21">
        <f t="shared" si="143"/>
        <v>0</v>
      </c>
      <c r="X559" s="21">
        <f t="shared" si="143"/>
        <v>0</v>
      </c>
      <c r="Y559" s="21">
        <f t="shared" si="143"/>
        <v>0</v>
      </c>
      <c r="Z559" s="21">
        <f t="shared" si="143"/>
        <v>0</v>
      </c>
      <c r="AA559" s="21">
        <f t="shared" si="143"/>
        <v>0</v>
      </c>
      <c r="AB559" s="21">
        <f t="shared" si="143"/>
        <v>0</v>
      </c>
      <c r="AC559" s="21">
        <f t="shared" si="143"/>
        <v>0</v>
      </c>
      <c r="AD559" s="21">
        <f t="shared" si="143"/>
        <v>0</v>
      </c>
      <c r="AE559" s="21">
        <f t="shared" si="143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144">+C384</f>
        <v>0</v>
      </c>
      <c r="D560" s="35">
        <f t="shared" si="144"/>
        <v>0</v>
      </c>
      <c r="E560" s="35">
        <f t="shared" si="144"/>
        <v>0</v>
      </c>
      <c r="F560" s="35">
        <f t="shared" si="144"/>
        <v>0</v>
      </c>
      <c r="G560" s="35">
        <f t="shared" si="144"/>
        <v>0</v>
      </c>
      <c r="H560" s="35">
        <f t="shared" si="144"/>
        <v>0</v>
      </c>
      <c r="I560" s="35">
        <f t="shared" si="144"/>
        <v>0</v>
      </c>
      <c r="J560" s="35">
        <f t="shared" si="144"/>
        <v>0</v>
      </c>
      <c r="K560" s="35">
        <f t="shared" si="144"/>
        <v>0</v>
      </c>
      <c r="L560" s="35">
        <f t="shared" si="144"/>
        <v>0</v>
      </c>
      <c r="M560" s="35">
        <f t="shared" si="144"/>
        <v>0</v>
      </c>
      <c r="N560" s="35">
        <f t="shared" si="144"/>
        <v>0</v>
      </c>
      <c r="O560" s="35">
        <f t="shared" si="144"/>
        <v>0</v>
      </c>
      <c r="P560" s="35">
        <f t="shared" si="144"/>
        <v>0</v>
      </c>
      <c r="Q560" s="35">
        <f t="shared" si="144"/>
        <v>0</v>
      </c>
      <c r="R560" s="35">
        <f t="shared" si="144"/>
        <v>0</v>
      </c>
      <c r="S560" s="35">
        <f t="shared" si="144"/>
        <v>0</v>
      </c>
      <c r="T560" s="35">
        <f t="shared" si="144"/>
        <v>0</v>
      </c>
      <c r="U560" s="35">
        <f t="shared" si="144"/>
        <v>0</v>
      </c>
      <c r="V560" s="35">
        <f t="shared" si="144"/>
        <v>0</v>
      </c>
      <c r="W560" s="35">
        <f t="shared" si="144"/>
        <v>0</v>
      </c>
      <c r="X560" s="35">
        <f t="shared" si="144"/>
        <v>0</v>
      </c>
      <c r="Y560" s="35">
        <f t="shared" si="144"/>
        <v>0</v>
      </c>
      <c r="Z560" s="35">
        <f t="shared" si="144"/>
        <v>0</v>
      </c>
      <c r="AA560" s="35">
        <f t="shared" si="144"/>
        <v>0</v>
      </c>
      <c r="AB560" s="35">
        <f t="shared" si="144"/>
        <v>0</v>
      </c>
      <c r="AC560" s="35">
        <f t="shared" si="144"/>
        <v>0</v>
      </c>
      <c r="AD560" s="35">
        <f t="shared" si="144"/>
        <v>0</v>
      </c>
      <c r="AE560" s="35">
        <f t="shared" si="144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5">+C563+C564</f>
        <v>0</v>
      </c>
      <c r="D562" s="21">
        <f t="shared" si="145"/>
        <v>0</v>
      </c>
      <c r="E562" s="21">
        <f t="shared" si="145"/>
        <v>0</v>
      </c>
      <c r="F562" s="21">
        <f t="shared" si="145"/>
        <v>0</v>
      </c>
      <c r="G562" s="21">
        <f t="shared" si="145"/>
        <v>0</v>
      </c>
      <c r="H562" s="21">
        <f t="shared" si="145"/>
        <v>0</v>
      </c>
      <c r="I562" s="21">
        <f t="shared" si="145"/>
        <v>0</v>
      </c>
      <c r="J562" s="21">
        <f t="shared" si="145"/>
        <v>0</v>
      </c>
      <c r="K562" s="21">
        <f t="shared" si="145"/>
        <v>0</v>
      </c>
      <c r="L562" s="21">
        <f t="shared" si="145"/>
        <v>0</v>
      </c>
      <c r="M562" s="21">
        <f t="shared" si="145"/>
        <v>0</v>
      </c>
      <c r="N562" s="21">
        <f t="shared" si="145"/>
        <v>0</v>
      </c>
      <c r="O562" s="21">
        <f t="shared" si="145"/>
        <v>0</v>
      </c>
      <c r="P562" s="21">
        <f t="shared" si="145"/>
        <v>0</v>
      </c>
      <c r="Q562" s="21">
        <f t="shared" si="145"/>
        <v>0</v>
      </c>
      <c r="R562" s="21">
        <f t="shared" si="145"/>
        <v>0</v>
      </c>
      <c r="S562" s="21">
        <f t="shared" si="145"/>
        <v>0</v>
      </c>
      <c r="T562" s="21">
        <f t="shared" si="145"/>
        <v>0</v>
      </c>
      <c r="U562" s="21">
        <f t="shared" si="145"/>
        <v>0</v>
      </c>
      <c r="V562" s="21">
        <f t="shared" si="145"/>
        <v>0</v>
      </c>
      <c r="W562" s="21">
        <f t="shared" si="145"/>
        <v>0</v>
      </c>
      <c r="X562" s="21">
        <f t="shared" si="145"/>
        <v>0</v>
      </c>
      <c r="Y562" s="21">
        <f t="shared" si="145"/>
        <v>0</v>
      </c>
      <c r="Z562" s="21">
        <f t="shared" si="145"/>
        <v>0</v>
      </c>
      <c r="AA562" s="21">
        <f t="shared" si="145"/>
        <v>0</v>
      </c>
      <c r="AB562" s="21">
        <f t="shared" si="145"/>
        <v>0</v>
      </c>
      <c r="AC562" s="21">
        <f t="shared" si="145"/>
        <v>0</v>
      </c>
      <c r="AD562" s="21">
        <f t="shared" si="145"/>
        <v>0</v>
      </c>
      <c r="AE562" s="21">
        <f t="shared" si="145"/>
        <v>2.8896000000000001E-7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46">+D392</f>
        <v>0</v>
      </c>
      <c r="E563" s="35">
        <f t="shared" si="146"/>
        <v>0</v>
      </c>
      <c r="F563" s="35">
        <f t="shared" si="146"/>
        <v>0</v>
      </c>
      <c r="G563" s="35">
        <f t="shared" si="146"/>
        <v>0</v>
      </c>
      <c r="H563" s="35">
        <f t="shared" si="146"/>
        <v>0</v>
      </c>
      <c r="I563" s="35">
        <f t="shared" si="146"/>
        <v>0</v>
      </c>
      <c r="J563" s="35">
        <f t="shared" si="146"/>
        <v>0</v>
      </c>
      <c r="K563" s="35">
        <f t="shared" si="146"/>
        <v>0</v>
      </c>
      <c r="L563" s="35">
        <f t="shared" si="146"/>
        <v>0</v>
      </c>
      <c r="M563" s="35">
        <f t="shared" si="146"/>
        <v>0</v>
      </c>
      <c r="N563" s="35">
        <f t="shared" si="146"/>
        <v>0</v>
      </c>
      <c r="O563" s="35">
        <f t="shared" si="146"/>
        <v>0</v>
      </c>
      <c r="P563" s="35">
        <f t="shared" si="146"/>
        <v>0</v>
      </c>
      <c r="Q563" s="35">
        <f t="shared" si="146"/>
        <v>0</v>
      </c>
      <c r="R563" s="35">
        <f t="shared" si="146"/>
        <v>0</v>
      </c>
      <c r="S563" s="35">
        <f t="shared" si="146"/>
        <v>0</v>
      </c>
      <c r="T563" s="35">
        <f t="shared" si="146"/>
        <v>0</v>
      </c>
      <c r="U563" s="35">
        <f t="shared" si="146"/>
        <v>0</v>
      </c>
      <c r="V563" s="35">
        <f t="shared" si="146"/>
        <v>0</v>
      </c>
      <c r="W563" s="35">
        <f t="shared" si="146"/>
        <v>0</v>
      </c>
      <c r="X563" s="35">
        <f t="shared" si="146"/>
        <v>0</v>
      </c>
      <c r="Y563" s="35">
        <f t="shared" si="146"/>
        <v>0</v>
      </c>
      <c r="Z563" s="35">
        <f t="shared" si="146"/>
        <v>0</v>
      </c>
      <c r="AA563" s="35">
        <f t="shared" si="146"/>
        <v>0</v>
      </c>
      <c r="AB563" s="35">
        <f t="shared" si="146"/>
        <v>0</v>
      </c>
      <c r="AC563" s="35">
        <f t="shared" si="146"/>
        <v>0</v>
      </c>
      <c r="AD563" s="35">
        <f t="shared" si="146"/>
        <v>0</v>
      </c>
      <c r="AE563" s="35">
        <f t="shared" si="146"/>
        <v>2.8896000000000001E-7</v>
      </c>
    </row>
    <row r="564" spans="1:31" x14ac:dyDescent="0.2">
      <c r="A564" s="9" t="s">
        <v>681</v>
      </c>
      <c r="B564" s="4" t="s">
        <v>682</v>
      </c>
      <c r="C564" s="35">
        <f t="shared" ref="C564:AE564" si="147">+C393</f>
        <v>0</v>
      </c>
      <c r="D564" s="35">
        <f t="shared" si="147"/>
        <v>0</v>
      </c>
      <c r="E564" s="35">
        <f t="shared" si="147"/>
        <v>0</v>
      </c>
      <c r="F564" s="35">
        <f t="shared" si="147"/>
        <v>0</v>
      </c>
      <c r="G564" s="35">
        <f t="shared" si="147"/>
        <v>0</v>
      </c>
      <c r="H564" s="35">
        <f t="shared" si="147"/>
        <v>0</v>
      </c>
      <c r="I564" s="35">
        <f t="shared" si="147"/>
        <v>0</v>
      </c>
      <c r="J564" s="35">
        <f t="shared" si="147"/>
        <v>0</v>
      </c>
      <c r="K564" s="35">
        <f t="shared" si="147"/>
        <v>0</v>
      </c>
      <c r="L564" s="35">
        <f t="shared" si="147"/>
        <v>0</v>
      </c>
      <c r="M564" s="35">
        <f t="shared" si="147"/>
        <v>0</v>
      </c>
      <c r="N564" s="35">
        <f t="shared" si="147"/>
        <v>0</v>
      </c>
      <c r="O564" s="35">
        <f t="shared" si="147"/>
        <v>0</v>
      </c>
      <c r="P564" s="35">
        <f t="shared" si="147"/>
        <v>0</v>
      </c>
      <c r="Q564" s="35">
        <f t="shared" si="147"/>
        <v>0</v>
      </c>
      <c r="R564" s="35">
        <f t="shared" si="147"/>
        <v>0</v>
      </c>
      <c r="S564" s="35">
        <f t="shared" si="147"/>
        <v>0</v>
      </c>
      <c r="T564" s="35">
        <f t="shared" si="147"/>
        <v>0</v>
      </c>
      <c r="U564" s="35">
        <f t="shared" si="147"/>
        <v>0</v>
      </c>
      <c r="V564" s="35">
        <f t="shared" si="147"/>
        <v>0</v>
      </c>
      <c r="W564" s="35">
        <f t="shared" si="147"/>
        <v>0</v>
      </c>
      <c r="X564" s="35">
        <f t="shared" si="147"/>
        <v>0</v>
      </c>
      <c r="Y564" s="35">
        <f t="shared" si="147"/>
        <v>0</v>
      </c>
      <c r="Z564" s="35">
        <f t="shared" si="147"/>
        <v>0</v>
      </c>
      <c r="AA564" s="35">
        <f t="shared" si="147"/>
        <v>0</v>
      </c>
      <c r="AB564" s="35">
        <f t="shared" si="147"/>
        <v>0</v>
      </c>
      <c r="AC564" s="35">
        <f t="shared" si="147"/>
        <v>0</v>
      </c>
      <c r="AD564" s="35">
        <f t="shared" si="147"/>
        <v>0</v>
      </c>
      <c r="AE564" s="35">
        <f t="shared" si="147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48">+C566+C567</f>
        <v>0</v>
      </c>
      <c r="D565" s="21">
        <f t="shared" si="148"/>
        <v>0</v>
      </c>
      <c r="E565" s="21">
        <f t="shared" si="148"/>
        <v>0</v>
      </c>
      <c r="F565" s="21">
        <f t="shared" si="148"/>
        <v>0</v>
      </c>
      <c r="G565" s="21">
        <f t="shared" si="148"/>
        <v>0</v>
      </c>
      <c r="H565" s="21">
        <f t="shared" si="148"/>
        <v>0</v>
      </c>
      <c r="I565" s="21">
        <f t="shared" si="148"/>
        <v>0</v>
      </c>
      <c r="J565" s="21">
        <f t="shared" si="148"/>
        <v>0</v>
      </c>
      <c r="K565" s="21">
        <f t="shared" si="148"/>
        <v>0</v>
      </c>
      <c r="L565" s="21">
        <f t="shared" si="148"/>
        <v>0</v>
      </c>
      <c r="M565" s="21">
        <f t="shared" si="148"/>
        <v>0</v>
      </c>
      <c r="N565" s="21">
        <f t="shared" si="148"/>
        <v>0</v>
      </c>
      <c r="O565" s="21">
        <f t="shared" si="148"/>
        <v>0</v>
      </c>
      <c r="P565" s="21">
        <f t="shared" si="148"/>
        <v>0</v>
      </c>
      <c r="Q565" s="21">
        <f t="shared" si="148"/>
        <v>0</v>
      </c>
      <c r="R565" s="21">
        <f t="shared" si="148"/>
        <v>0</v>
      </c>
      <c r="S565" s="21">
        <f t="shared" si="148"/>
        <v>0</v>
      </c>
      <c r="T565" s="21">
        <f t="shared" si="148"/>
        <v>0</v>
      </c>
      <c r="U565" s="21">
        <f t="shared" si="148"/>
        <v>0</v>
      </c>
      <c r="V565" s="21">
        <f t="shared" si="148"/>
        <v>0</v>
      </c>
      <c r="W565" s="21">
        <f t="shared" si="148"/>
        <v>0</v>
      </c>
      <c r="X565" s="21">
        <f t="shared" si="148"/>
        <v>0</v>
      </c>
      <c r="Y565" s="21">
        <f t="shared" si="148"/>
        <v>0</v>
      </c>
      <c r="Z565" s="21">
        <f t="shared" si="148"/>
        <v>0</v>
      </c>
      <c r="AA565" s="21">
        <f t="shared" si="148"/>
        <v>0</v>
      </c>
      <c r="AB565" s="21">
        <f t="shared" si="148"/>
        <v>0</v>
      </c>
      <c r="AC565" s="21">
        <f t="shared" si="148"/>
        <v>0</v>
      </c>
      <c r="AD565" s="21">
        <f t="shared" si="148"/>
        <v>0</v>
      </c>
      <c r="AE565" s="21">
        <f t="shared" si="148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49">+C569+C570</f>
        <v>0</v>
      </c>
      <c r="D568" s="21">
        <f t="shared" si="149"/>
        <v>0</v>
      </c>
      <c r="E568" s="21">
        <f t="shared" si="149"/>
        <v>0</v>
      </c>
      <c r="F568" s="21">
        <f t="shared" si="149"/>
        <v>0</v>
      </c>
      <c r="G568" s="21">
        <f t="shared" si="149"/>
        <v>0</v>
      </c>
      <c r="H568" s="21">
        <f t="shared" si="149"/>
        <v>0</v>
      </c>
      <c r="I568" s="21">
        <f t="shared" si="149"/>
        <v>0</v>
      </c>
      <c r="J568" s="21">
        <f t="shared" si="149"/>
        <v>0</v>
      </c>
      <c r="K568" s="21">
        <f t="shared" si="149"/>
        <v>0</v>
      </c>
      <c r="L568" s="21">
        <f t="shared" si="149"/>
        <v>0</v>
      </c>
      <c r="M568" s="21">
        <f t="shared" si="149"/>
        <v>0</v>
      </c>
      <c r="N568" s="21">
        <f t="shared" si="149"/>
        <v>0</v>
      </c>
      <c r="O568" s="21">
        <f t="shared" si="149"/>
        <v>0</v>
      </c>
      <c r="P568" s="21">
        <f t="shared" si="149"/>
        <v>0</v>
      </c>
      <c r="Q568" s="21">
        <f t="shared" si="149"/>
        <v>0</v>
      </c>
      <c r="R568" s="21">
        <f t="shared" si="149"/>
        <v>0</v>
      </c>
      <c r="S568" s="21">
        <f t="shared" si="149"/>
        <v>0</v>
      </c>
      <c r="T568" s="21">
        <f t="shared" si="149"/>
        <v>0</v>
      </c>
      <c r="U568" s="21">
        <f t="shared" si="149"/>
        <v>0</v>
      </c>
      <c r="V568" s="21">
        <f t="shared" si="149"/>
        <v>0</v>
      </c>
      <c r="W568" s="21">
        <f t="shared" si="149"/>
        <v>0</v>
      </c>
      <c r="X568" s="21">
        <f t="shared" si="149"/>
        <v>0</v>
      </c>
      <c r="Y568" s="21">
        <f t="shared" si="149"/>
        <v>0</v>
      </c>
      <c r="Z568" s="21">
        <f t="shared" si="149"/>
        <v>0</v>
      </c>
      <c r="AA568" s="21">
        <f t="shared" si="149"/>
        <v>0</v>
      </c>
      <c r="AB568" s="21">
        <f t="shared" si="149"/>
        <v>0</v>
      </c>
      <c r="AC568" s="21">
        <f t="shared" si="149"/>
        <v>0</v>
      </c>
      <c r="AD568" s="21">
        <f t="shared" si="149"/>
        <v>0</v>
      </c>
      <c r="AE568" s="21">
        <f t="shared" si="149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0">+C572+C573</f>
        <v>0</v>
      </c>
      <c r="D571" s="21">
        <f t="shared" si="150"/>
        <v>0</v>
      </c>
      <c r="E571" s="21">
        <f t="shared" si="150"/>
        <v>0</v>
      </c>
      <c r="F571" s="21">
        <f t="shared" si="150"/>
        <v>0</v>
      </c>
      <c r="G571" s="21">
        <f t="shared" si="150"/>
        <v>0</v>
      </c>
      <c r="H571" s="21">
        <f t="shared" si="150"/>
        <v>0</v>
      </c>
      <c r="I571" s="21">
        <f t="shared" si="150"/>
        <v>0</v>
      </c>
      <c r="J571" s="21">
        <f t="shared" si="150"/>
        <v>0</v>
      </c>
      <c r="K571" s="21">
        <f t="shared" si="150"/>
        <v>0</v>
      </c>
      <c r="L571" s="21">
        <f t="shared" si="150"/>
        <v>0</v>
      </c>
      <c r="M571" s="21">
        <f t="shared" si="150"/>
        <v>0</v>
      </c>
      <c r="N571" s="21">
        <f t="shared" si="150"/>
        <v>0</v>
      </c>
      <c r="O571" s="21">
        <f t="shared" si="150"/>
        <v>0</v>
      </c>
      <c r="P571" s="21">
        <f t="shared" si="150"/>
        <v>0</v>
      </c>
      <c r="Q571" s="21">
        <f t="shared" si="150"/>
        <v>0</v>
      </c>
      <c r="R571" s="21">
        <f t="shared" si="150"/>
        <v>0</v>
      </c>
      <c r="S571" s="21">
        <f t="shared" si="150"/>
        <v>0</v>
      </c>
      <c r="T571" s="21">
        <f t="shared" si="150"/>
        <v>0</v>
      </c>
      <c r="U571" s="21">
        <f t="shared" si="150"/>
        <v>0</v>
      </c>
      <c r="V571" s="21">
        <f t="shared" si="150"/>
        <v>0</v>
      </c>
      <c r="W571" s="21">
        <f t="shared" si="150"/>
        <v>0</v>
      </c>
      <c r="X571" s="21">
        <f t="shared" si="150"/>
        <v>0</v>
      </c>
      <c r="Y571" s="21">
        <f t="shared" si="150"/>
        <v>0</v>
      </c>
      <c r="Z571" s="21">
        <f t="shared" si="150"/>
        <v>0</v>
      </c>
      <c r="AA571" s="21">
        <f t="shared" si="150"/>
        <v>0</v>
      </c>
      <c r="AB571" s="21">
        <f t="shared" si="150"/>
        <v>0</v>
      </c>
      <c r="AC571" s="21">
        <f t="shared" si="150"/>
        <v>0</v>
      </c>
      <c r="AD571" s="21">
        <f t="shared" si="150"/>
        <v>0</v>
      </c>
      <c r="AE571" s="21">
        <f t="shared" si="150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1">+C416</f>
        <v>0</v>
      </c>
      <c r="D572" s="35">
        <f t="shared" si="151"/>
        <v>0</v>
      </c>
      <c r="E572" s="35">
        <f t="shared" si="151"/>
        <v>0</v>
      </c>
      <c r="F572" s="35">
        <f t="shared" si="151"/>
        <v>0</v>
      </c>
      <c r="G572" s="35">
        <f t="shared" si="151"/>
        <v>0</v>
      </c>
      <c r="H572" s="35">
        <f t="shared" si="151"/>
        <v>0</v>
      </c>
      <c r="I572" s="35">
        <f t="shared" si="151"/>
        <v>0</v>
      </c>
      <c r="J572" s="35">
        <f t="shared" si="151"/>
        <v>0</v>
      </c>
      <c r="K572" s="35">
        <f t="shared" si="151"/>
        <v>0</v>
      </c>
      <c r="L572" s="35">
        <f t="shared" si="151"/>
        <v>0</v>
      </c>
      <c r="M572" s="35">
        <f t="shared" si="151"/>
        <v>0</v>
      </c>
      <c r="N572" s="35">
        <f t="shared" si="151"/>
        <v>0</v>
      </c>
      <c r="O572" s="35">
        <f t="shared" si="151"/>
        <v>0</v>
      </c>
      <c r="P572" s="35">
        <f t="shared" si="151"/>
        <v>0</v>
      </c>
      <c r="Q572" s="35">
        <f t="shared" si="151"/>
        <v>0</v>
      </c>
      <c r="R572" s="35">
        <f t="shared" si="151"/>
        <v>0</v>
      </c>
      <c r="S572" s="35">
        <f t="shared" ref="D572:AE573" si="152">+S416</f>
        <v>0</v>
      </c>
      <c r="T572" s="35">
        <f t="shared" si="152"/>
        <v>0</v>
      </c>
      <c r="U572" s="35">
        <f t="shared" si="152"/>
        <v>0</v>
      </c>
      <c r="V572" s="35">
        <f t="shared" si="152"/>
        <v>0</v>
      </c>
      <c r="W572" s="35">
        <f t="shared" si="152"/>
        <v>0</v>
      </c>
      <c r="X572" s="35">
        <f t="shared" si="152"/>
        <v>0</v>
      </c>
      <c r="Y572" s="35">
        <f t="shared" si="152"/>
        <v>0</v>
      </c>
      <c r="Z572" s="35">
        <f t="shared" si="152"/>
        <v>0</v>
      </c>
      <c r="AA572" s="35">
        <f t="shared" si="152"/>
        <v>0</v>
      </c>
      <c r="AB572" s="35">
        <f t="shared" si="152"/>
        <v>0</v>
      </c>
      <c r="AC572" s="35">
        <f t="shared" si="152"/>
        <v>0</v>
      </c>
      <c r="AD572" s="35">
        <f t="shared" si="152"/>
        <v>0</v>
      </c>
      <c r="AE572" s="35">
        <f t="shared" si="152"/>
        <v>0</v>
      </c>
    </row>
    <row r="573" spans="1:31" x14ac:dyDescent="0.2">
      <c r="A573" s="9" t="s">
        <v>711</v>
      </c>
      <c r="B573" s="4" t="s">
        <v>712</v>
      </c>
      <c r="C573" s="35">
        <f t="shared" si="151"/>
        <v>0</v>
      </c>
      <c r="D573" s="35">
        <f t="shared" si="152"/>
        <v>0</v>
      </c>
      <c r="E573" s="35">
        <f t="shared" si="152"/>
        <v>0</v>
      </c>
      <c r="F573" s="35">
        <f t="shared" si="152"/>
        <v>0</v>
      </c>
      <c r="G573" s="35">
        <f t="shared" si="152"/>
        <v>0</v>
      </c>
      <c r="H573" s="35">
        <f t="shared" si="152"/>
        <v>0</v>
      </c>
      <c r="I573" s="35">
        <f t="shared" si="152"/>
        <v>0</v>
      </c>
      <c r="J573" s="35">
        <f t="shared" si="152"/>
        <v>0</v>
      </c>
      <c r="K573" s="35">
        <f t="shared" si="152"/>
        <v>0</v>
      </c>
      <c r="L573" s="35">
        <f t="shared" si="152"/>
        <v>0</v>
      </c>
      <c r="M573" s="35">
        <f t="shared" si="152"/>
        <v>0</v>
      </c>
      <c r="N573" s="35">
        <f t="shared" si="152"/>
        <v>0</v>
      </c>
      <c r="O573" s="35">
        <f t="shared" si="152"/>
        <v>0</v>
      </c>
      <c r="P573" s="35">
        <f t="shared" si="152"/>
        <v>0</v>
      </c>
      <c r="Q573" s="35">
        <f t="shared" si="152"/>
        <v>0</v>
      </c>
      <c r="R573" s="35">
        <f t="shared" si="152"/>
        <v>0</v>
      </c>
      <c r="S573" s="35">
        <f t="shared" si="152"/>
        <v>0</v>
      </c>
      <c r="T573" s="35">
        <f t="shared" si="152"/>
        <v>0</v>
      </c>
      <c r="U573" s="35">
        <f t="shared" si="152"/>
        <v>0</v>
      </c>
      <c r="V573" s="35">
        <f t="shared" si="152"/>
        <v>0</v>
      </c>
      <c r="W573" s="35">
        <f t="shared" si="152"/>
        <v>0</v>
      </c>
      <c r="X573" s="35">
        <f t="shared" si="152"/>
        <v>0</v>
      </c>
      <c r="Y573" s="35">
        <f t="shared" si="152"/>
        <v>0</v>
      </c>
      <c r="Z573" s="35">
        <f t="shared" si="152"/>
        <v>0</v>
      </c>
      <c r="AA573" s="35">
        <f t="shared" si="152"/>
        <v>0</v>
      </c>
      <c r="AB573" s="35">
        <f t="shared" si="152"/>
        <v>0</v>
      </c>
      <c r="AC573" s="35">
        <f t="shared" si="152"/>
        <v>0</v>
      </c>
      <c r="AD573" s="35">
        <f t="shared" si="152"/>
        <v>0</v>
      </c>
      <c r="AE573" s="35">
        <f t="shared" si="152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3">+C577+C578+C579+C580+C581</f>
        <v>2.1544749507440147E-3</v>
      </c>
      <c r="D576" s="28">
        <f t="shared" si="153"/>
        <v>2.3688716622016345E-3</v>
      </c>
      <c r="E576" s="28">
        <f t="shared" si="153"/>
        <v>2.7364242810511414E-3</v>
      </c>
      <c r="F576" s="28">
        <f t="shared" si="153"/>
        <v>2.7596124737565729E-3</v>
      </c>
      <c r="G576" s="28">
        <f t="shared" si="153"/>
        <v>2.7428304582467582E-3</v>
      </c>
      <c r="H576" s="28">
        <f t="shared" si="153"/>
        <v>3.0930607815699293E-3</v>
      </c>
      <c r="I576" s="28">
        <f t="shared" si="153"/>
        <v>1.048188219741167E-2</v>
      </c>
      <c r="J576" s="28">
        <f t="shared" si="153"/>
        <v>1.1145912319445768E-2</v>
      </c>
      <c r="K576" s="28">
        <f t="shared" si="153"/>
        <v>1.1918604315937973E-2</v>
      </c>
      <c r="L576" s="28">
        <f t="shared" si="153"/>
        <v>1.1629135815815251E-2</v>
      </c>
      <c r="M576" s="28">
        <f t="shared" si="153"/>
        <v>1.1965469775253174E-2</v>
      </c>
      <c r="N576" s="28">
        <f t="shared" si="153"/>
        <v>1.0513848073984779E-2</v>
      </c>
      <c r="O576" s="28">
        <f t="shared" si="153"/>
        <v>8.6829506723385616E-3</v>
      </c>
      <c r="P576" s="28">
        <f t="shared" si="153"/>
        <v>9.1155905302140704E-3</v>
      </c>
      <c r="Q576" s="28">
        <f t="shared" si="153"/>
        <v>9.7634308792328463E-3</v>
      </c>
      <c r="R576" s="28">
        <f t="shared" si="153"/>
        <v>8.1527609094520052E-3</v>
      </c>
      <c r="S576" s="28">
        <f t="shared" si="153"/>
        <v>8.0052078479088823E-3</v>
      </c>
      <c r="T576" s="28">
        <f t="shared" si="153"/>
        <v>7.8691281792071296E-3</v>
      </c>
      <c r="U576" s="28">
        <f t="shared" si="153"/>
        <v>8.1585773111504129E-3</v>
      </c>
      <c r="V576" s="28">
        <f t="shared" si="153"/>
        <v>8.2362687025149591E-3</v>
      </c>
      <c r="W576" s="28">
        <f t="shared" si="153"/>
        <v>7.8787727249561568E-3</v>
      </c>
      <c r="X576" s="28">
        <f t="shared" si="153"/>
        <v>7.9661331746212968E-3</v>
      </c>
      <c r="Y576" s="28">
        <f t="shared" si="153"/>
        <v>8.3317667130629741E-3</v>
      </c>
      <c r="Z576" s="28">
        <f t="shared" si="153"/>
        <v>8.3455387885275952E-3</v>
      </c>
      <c r="AA576" s="28">
        <f t="shared" si="153"/>
        <v>8.3924757033636763E-3</v>
      </c>
      <c r="AB576" s="28">
        <f t="shared" si="153"/>
        <v>8.683535774659832E-3</v>
      </c>
      <c r="AC576" s="28">
        <f t="shared" si="153"/>
        <v>8.2464877154464506E-3</v>
      </c>
      <c r="AD576" s="28">
        <f t="shared" si="153"/>
        <v>8.8276593016906515E-3</v>
      </c>
      <c r="AE576" s="28">
        <f t="shared" si="153"/>
        <v>9.5385449771638788E-3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4">+C430</f>
        <v>0</v>
      </c>
      <c r="D578" s="35">
        <f t="shared" si="154"/>
        <v>0</v>
      </c>
      <c r="E578" s="35">
        <f t="shared" si="154"/>
        <v>0</v>
      </c>
      <c r="F578" s="35">
        <f t="shared" si="154"/>
        <v>0</v>
      </c>
      <c r="G578" s="35">
        <f t="shared" si="154"/>
        <v>0</v>
      </c>
      <c r="H578" s="35">
        <f t="shared" si="154"/>
        <v>0</v>
      </c>
      <c r="I578" s="35">
        <f t="shared" si="154"/>
        <v>0</v>
      </c>
      <c r="J578" s="35">
        <f t="shared" si="154"/>
        <v>0</v>
      </c>
      <c r="K578" s="35">
        <f t="shared" si="154"/>
        <v>0</v>
      </c>
      <c r="L578" s="35">
        <f t="shared" si="154"/>
        <v>0</v>
      </c>
      <c r="M578" s="35">
        <f t="shared" si="154"/>
        <v>0</v>
      </c>
      <c r="N578" s="35">
        <f t="shared" si="154"/>
        <v>0</v>
      </c>
      <c r="O578" s="35">
        <f t="shared" si="154"/>
        <v>0</v>
      </c>
      <c r="P578" s="35">
        <f t="shared" si="154"/>
        <v>0</v>
      </c>
      <c r="Q578" s="35">
        <f t="shared" si="154"/>
        <v>0</v>
      </c>
      <c r="R578" s="35">
        <f t="shared" si="154"/>
        <v>0</v>
      </c>
      <c r="S578" s="35">
        <f t="shared" ref="D578:AE579" si="155">+S430</f>
        <v>0</v>
      </c>
      <c r="T578" s="35">
        <f t="shared" si="155"/>
        <v>0</v>
      </c>
      <c r="U578" s="35">
        <f t="shared" si="155"/>
        <v>0</v>
      </c>
      <c r="V578" s="35">
        <f t="shared" si="155"/>
        <v>0</v>
      </c>
      <c r="W578" s="35">
        <f t="shared" si="155"/>
        <v>0</v>
      </c>
      <c r="X578" s="35">
        <f t="shared" si="155"/>
        <v>0</v>
      </c>
      <c r="Y578" s="35">
        <f t="shared" si="155"/>
        <v>0</v>
      </c>
      <c r="Z578" s="35">
        <f t="shared" si="155"/>
        <v>0</v>
      </c>
      <c r="AA578" s="35">
        <f t="shared" si="155"/>
        <v>0</v>
      </c>
      <c r="AB578" s="35">
        <f t="shared" si="155"/>
        <v>0</v>
      </c>
      <c r="AC578" s="35">
        <f t="shared" si="155"/>
        <v>0</v>
      </c>
      <c r="AD578" s="35">
        <f t="shared" si="155"/>
        <v>0</v>
      </c>
      <c r="AE578" s="35">
        <f t="shared" si="155"/>
        <v>0</v>
      </c>
    </row>
    <row r="579" spans="1:31" x14ac:dyDescent="0.2">
      <c r="A579" s="9" t="s">
        <v>730</v>
      </c>
      <c r="B579" s="4" t="s">
        <v>731</v>
      </c>
      <c r="C579" s="35">
        <f t="shared" si="154"/>
        <v>4.2161448478041527E-5</v>
      </c>
      <c r="D579" s="35">
        <f t="shared" si="155"/>
        <v>4.3928784234432219E-5</v>
      </c>
      <c r="E579" s="35">
        <f t="shared" si="155"/>
        <v>5.6902528847632371E-5</v>
      </c>
      <c r="F579" s="35">
        <f t="shared" si="155"/>
        <v>5.8104003179452772E-5</v>
      </c>
      <c r="G579" s="35">
        <f t="shared" si="155"/>
        <v>5.8981458383483212E-5</v>
      </c>
      <c r="H579" s="35">
        <f t="shared" si="155"/>
        <v>6.0861589199394419E-5</v>
      </c>
      <c r="I579" s="35">
        <f t="shared" si="155"/>
        <v>6.2098460833023719E-5</v>
      </c>
      <c r="J579" s="35">
        <f t="shared" si="155"/>
        <v>6.3555895051179193E-5</v>
      </c>
      <c r="K579" s="35">
        <f t="shared" si="155"/>
        <v>6.4247241444711321E-5</v>
      </c>
      <c r="L579" s="35">
        <f t="shared" si="155"/>
        <v>6.3690341238982053E-5</v>
      </c>
      <c r="M579" s="35">
        <f t="shared" si="155"/>
        <v>6.4702242633413217E-5</v>
      </c>
      <c r="N579" s="35">
        <f t="shared" si="155"/>
        <v>6.5693856049522768E-5</v>
      </c>
      <c r="O579" s="35">
        <f t="shared" si="155"/>
        <v>7.4009049774002969E-5</v>
      </c>
      <c r="P579" s="35">
        <f t="shared" si="155"/>
        <v>7.7821389165706617E-5</v>
      </c>
      <c r="Q579" s="35">
        <f t="shared" si="155"/>
        <v>8.2590485026476739E-5</v>
      </c>
      <c r="R579" s="35">
        <f t="shared" si="155"/>
        <v>8.3758539208923246E-5</v>
      </c>
      <c r="S579" s="35">
        <f t="shared" si="155"/>
        <v>8.6382892572501086E-5</v>
      </c>
      <c r="T579" s="35">
        <f t="shared" si="155"/>
        <v>8.4017309318303981E-5</v>
      </c>
      <c r="U579" s="35">
        <f t="shared" si="155"/>
        <v>8.88814565703558E-5</v>
      </c>
      <c r="V579" s="35">
        <f t="shared" si="155"/>
        <v>8.7418334009826195E-5</v>
      </c>
      <c r="W579" s="35">
        <f t="shared" si="155"/>
        <v>9.3660063956018034E-5</v>
      </c>
      <c r="X579" s="35">
        <f t="shared" si="155"/>
        <v>1.0491380473271371E-4</v>
      </c>
      <c r="Y579" s="35">
        <f t="shared" si="155"/>
        <v>1.183070425798516E-4</v>
      </c>
      <c r="Z579" s="35">
        <f t="shared" si="155"/>
        <v>1.2927586560044173E-4</v>
      </c>
      <c r="AA579" s="35">
        <f t="shared" si="155"/>
        <v>1.3334819977514419E-4</v>
      </c>
      <c r="AB579" s="35">
        <f t="shared" si="155"/>
        <v>2.4358441583425175E-4</v>
      </c>
      <c r="AC579" s="35">
        <f t="shared" si="155"/>
        <v>1.815148174125542E-4</v>
      </c>
      <c r="AD579" s="35">
        <f t="shared" si="155"/>
        <v>1.7617616682650045E-4</v>
      </c>
      <c r="AE579" s="35">
        <f t="shared" si="155"/>
        <v>1.9171954160581887E-4</v>
      </c>
    </row>
    <row r="580" spans="1:31" x14ac:dyDescent="0.2">
      <c r="A580" s="9" t="s">
        <v>736</v>
      </c>
      <c r="B580" s="4" t="s">
        <v>737</v>
      </c>
      <c r="C580" s="35">
        <f>+C434</f>
        <v>2.1123135022659734E-3</v>
      </c>
      <c r="D580" s="35">
        <f t="shared" ref="D580:AE580" si="156">+D434</f>
        <v>2.3249428779672024E-3</v>
      </c>
      <c r="E580" s="35">
        <f t="shared" si="156"/>
        <v>2.6795217522035089E-3</v>
      </c>
      <c r="F580" s="35">
        <f t="shared" si="156"/>
        <v>2.7015084705771203E-3</v>
      </c>
      <c r="G580" s="35">
        <f t="shared" si="156"/>
        <v>2.683848999863275E-3</v>
      </c>
      <c r="H580" s="35">
        <f t="shared" si="156"/>
        <v>3.032199192370535E-3</v>
      </c>
      <c r="I580" s="35">
        <f t="shared" si="156"/>
        <v>1.0419783736578645E-2</v>
      </c>
      <c r="J580" s="35">
        <f t="shared" si="156"/>
        <v>1.1082356424394589E-2</v>
      </c>
      <c r="K580" s="35">
        <f t="shared" si="156"/>
        <v>1.1854357074493262E-2</v>
      </c>
      <c r="L580" s="35">
        <f t="shared" si="156"/>
        <v>1.1565445474576269E-2</v>
      </c>
      <c r="M580" s="35">
        <f t="shared" si="156"/>
        <v>1.190076753261976E-2</v>
      </c>
      <c r="N580" s="35">
        <f t="shared" si="156"/>
        <v>1.0448154217935256E-2</v>
      </c>
      <c r="O580" s="35">
        <f t="shared" si="156"/>
        <v>8.6089416225645591E-3</v>
      </c>
      <c r="P580" s="35">
        <f t="shared" si="156"/>
        <v>9.0377691410483633E-3</v>
      </c>
      <c r="Q580" s="35">
        <f t="shared" si="156"/>
        <v>9.6808403942063703E-3</v>
      </c>
      <c r="R580" s="35">
        <f t="shared" si="156"/>
        <v>8.0690023702430815E-3</v>
      </c>
      <c r="S580" s="35">
        <f t="shared" si="156"/>
        <v>7.9188249553363808E-3</v>
      </c>
      <c r="T580" s="35">
        <f t="shared" si="156"/>
        <v>7.7851108698888264E-3</v>
      </c>
      <c r="U580" s="35">
        <f t="shared" si="156"/>
        <v>8.0696958545800578E-3</v>
      </c>
      <c r="V580" s="35">
        <f t="shared" si="156"/>
        <v>8.1488503685051335E-3</v>
      </c>
      <c r="W580" s="35">
        <f t="shared" si="156"/>
        <v>7.7851126610001386E-3</v>
      </c>
      <c r="X580" s="35">
        <f t="shared" si="156"/>
        <v>7.8612193698885825E-3</v>
      </c>
      <c r="Y580" s="35">
        <f t="shared" si="156"/>
        <v>8.2134596704831232E-3</v>
      </c>
      <c r="Z580" s="35">
        <f t="shared" si="156"/>
        <v>8.2162629229271533E-3</v>
      </c>
      <c r="AA580" s="35">
        <f t="shared" si="156"/>
        <v>8.2591275035885318E-3</v>
      </c>
      <c r="AB580" s="35">
        <f t="shared" si="156"/>
        <v>8.4399513588255797E-3</v>
      </c>
      <c r="AC580" s="35">
        <f t="shared" si="156"/>
        <v>8.0649728980338956E-3</v>
      </c>
      <c r="AD580" s="35">
        <f t="shared" si="156"/>
        <v>8.6514831348641508E-3</v>
      </c>
      <c r="AE580" s="35">
        <f t="shared" si="156"/>
        <v>9.3468254355580597E-3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7">+C585+C586</f>
        <v>0</v>
      </c>
      <c r="D584" s="21">
        <f t="shared" si="157"/>
        <v>0</v>
      </c>
      <c r="E584" s="21">
        <f t="shared" si="157"/>
        <v>0</v>
      </c>
      <c r="F584" s="21">
        <f t="shared" si="157"/>
        <v>0</v>
      </c>
      <c r="G584" s="21">
        <f t="shared" si="157"/>
        <v>0</v>
      </c>
      <c r="H584" s="21">
        <f t="shared" si="157"/>
        <v>0</v>
      </c>
      <c r="I584" s="21">
        <f t="shared" si="157"/>
        <v>0</v>
      </c>
      <c r="J584" s="21">
        <f t="shared" si="157"/>
        <v>0</v>
      </c>
      <c r="K584" s="21">
        <f t="shared" si="157"/>
        <v>0</v>
      </c>
      <c r="L584" s="21">
        <f t="shared" si="157"/>
        <v>0</v>
      </c>
      <c r="M584" s="21">
        <f t="shared" si="157"/>
        <v>0</v>
      </c>
      <c r="N584" s="21">
        <f t="shared" si="157"/>
        <v>0</v>
      </c>
      <c r="O584" s="21">
        <f t="shared" si="157"/>
        <v>0</v>
      </c>
      <c r="P584" s="21">
        <f t="shared" si="157"/>
        <v>0</v>
      </c>
      <c r="Q584" s="21">
        <f t="shared" si="157"/>
        <v>0</v>
      </c>
      <c r="R584" s="21">
        <f t="shared" si="157"/>
        <v>0</v>
      </c>
      <c r="S584" s="21">
        <f t="shared" si="157"/>
        <v>0</v>
      </c>
      <c r="T584" s="21">
        <f t="shared" si="157"/>
        <v>0</v>
      </c>
      <c r="U584" s="21">
        <f t="shared" si="157"/>
        <v>0</v>
      </c>
      <c r="V584" s="21">
        <f t="shared" si="157"/>
        <v>0</v>
      </c>
      <c r="W584" s="21">
        <f t="shared" si="157"/>
        <v>0</v>
      </c>
      <c r="X584" s="21">
        <f t="shared" si="157"/>
        <v>0</v>
      </c>
      <c r="Y584" s="21">
        <f t="shared" si="157"/>
        <v>0</v>
      </c>
      <c r="Z584" s="21">
        <f t="shared" si="157"/>
        <v>0</v>
      </c>
      <c r="AA584" s="21">
        <f t="shared" si="157"/>
        <v>0</v>
      </c>
      <c r="AB584" s="21">
        <f t="shared" si="157"/>
        <v>0</v>
      </c>
      <c r="AC584" s="21">
        <f t="shared" si="157"/>
        <v>0</v>
      </c>
      <c r="AD584" s="21">
        <f t="shared" si="157"/>
        <v>0</v>
      </c>
      <c r="AE584" s="21">
        <f t="shared" si="157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58">+C441</f>
        <v>0</v>
      </c>
      <c r="D585" s="35">
        <f t="shared" si="158"/>
        <v>0</v>
      </c>
      <c r="E585" s="35">
        <f t="shared" si="158"/>
        <v>0</v>
      </c>
      <c r="F585" s="35">
        <f t="shared" si="158"/>
        <v>0</v>
      </c>
      <c r="G585" s="35">
        <f t="shared" si="158"/>
        <v>0</v>
      </c>
      <c r="H585" s="35">
        <f t="shared" si="158"/>
        <v>0</v>
      </c>
      <c r="I585" s="35">
        <f t="shared" si="158"/>
        <v>0</v>
      </c>
      <c r="J585" s="35">
        <f t="shared" si="158"/>
        <v>0</v>
      </c>
      <c r="K585" s="35">
        <f t="shared" si="158"/>
        <v>0</v>
      </c>
      <c r="L585" s="35">
        <f t="shared" si="158"/>
        <v>0</v>
      </c>
      <c r="M585" s="35">
        <f t="shared" si="158"/>
        <v>0</v>
      </c>
      <c r="N585" s="35">
        <f t="shared" si="158"/>
        <v>0</v>
      </c>
      <c r="O585" s="35">
        <f t="shared" si="158"/>
        <v>0</v>
      </c>
      <c r="P585" s="35">
        <f t="shared" si="158"/>
        <v>0</v>
      </c>
      <c r="Q585" s="35">
        <f t="shared" si="158"/>
        <v>0</v>
      </c>
      <c r="R585" s="35">
        <f t="shared" si="158"/>
        <v>0</v>
      </c>
      <c r="S585" s="35">
        <f t="shared" ref="D585:AE587" si="159">+S441</f>
        <v>0</v>
      </c>
      <c r="T585" s="35">
        <f t="shared" si="159"/>
        <v>0</v>
      </c>
      <c r="U585" s="35">
        <f t="shared" si="159"/>
        <v>0</v>
      </c>
      <c r="V585" s="35">
        <f t="shared" si="159"/>
        <v>0</v>
      </c>
      <c r="W585" s="35">
        <f t="shared" si="159"/>
        <v>0</v>
      </c>
      <c r="X585" s="35">
        <f t="shared" si="159"/>
        <v>0</v>
      </c>
      <c r="Y585" s="35">
        <f t="shared" si="159"/>
        <v>0</v>
      </c>
      <c r="Z585" s="35">
        <f t="shared" si="159"/>
        <v>0</v>
      </c>
      <c r="AA585" s="35">
        <f t="shared" si="159"/>
        <v>0</v>
      </c>
      <c r="AB585" s="35">
        <f t="shared" si="159"/>
        <v>0</v>
      </c>
      <c r="AC585" s="35">
        <f t="shared" si="159"/>
        <v>0</v>
      </c>
      <c r="AD585" s="35">
        <f t="shared" si="159"/>
        <v>0</v>
      </c>
      <c r="AE585" s="35">
        <f t="shared" si="159"/>
        <v>0</v>
      </c>
    </row>
    <row r="586" spans="1:31" x14ac:dyDescent="0.2">
      <c r="A586" s="9" t="s">
        <v>224</v>
      </c>
      <c r="B586" s="4" t="s">
        <v>225</v>
      </c>
      <c r="C586" s="35">
        <f t="shared" si="158"/>
        <v>0</v>
      </c>
      <c r="D586" s="35">
        <f t="shared" si="159"/>
        <v>0</v>
      </c>
      <c r="E586" s="35">
        <f t="shared" si="159"/>
        <v>0</v>
      </c>
      <c r="F586" s="35">
        <f t="shared" si="159"/>
        <v>0</v>
      </c>
      <c r="G586" s="35">
        <f t="shared" si="159"/>
        <v>0</v>
      </c>
      <c r="H586" s="35">
        <f t="shared" si="159"/>
        <v>0</v>
      </c>
      <c r="I586" s="35">
        <f t="shared" si="159"/>
        <v>0</v>
      </c>
      <c r="J586" s="35">
        <f t="shared" si="159"/>
        <v>0</v>
      </c>
      <c r="K586" s="35">
        <f t="shared" si="159"/>
        <v>0</v>
      </c>
      <c r="L586" s="35">
        <f t="shared" si="159"/>
        <v>0</v>
      </c>
      <c r="M586" s="35">
        <f t="shared" si="159"/>
        <v>0</v>
      </c>
      <c r="N586" s="35">
        <f t="shared" si="159"/>
        <v>0</v>
      </c>
      <c r="O586" s="35">
        <f t="shared" si="159"/>
        <v>0</v>
      </c>
      <c r="P586" s="35">
        <f t="shared" si="159"/>
        <v>0</v>
      </c>
      <c r="Q586" s="35">
        <f t="shared" si="159"/>
        <v>0</v>
      </c>
      <c r="R586" s="35">
        <f t="shared" si="159"/>
        <v>0</v>
      </c>
      <c r="S586" s="35">
        <f t="shared" si="159"/>
        <v>0</v>
      </c>
      <c r="T586" s="35">
        <f t="shared" si="159"/>
        <v>0</v>
      </c>
      <c r="U586" s="35">
        <f t="shared" si="159"/>
        <v>0</v>
      </c>
      <c r="V586" s="35">
        <f t="shared" si="159"/>
        <v>0</v>
      </c>
      <c r="W586" s="35">
        <f t="shared" si="159"/>
        <v>0</v>
      </c>
      <c r="X586" s="35">
        <f t="shared" si="159"/>
        <v>0</v>
      </c>
      <c r="Y586" s="35">
        <f t="shared" si="159"/>
        <v>0</v>
      </c>
      <c r="Z586" s="35">
        <f t="shared" si="159"/>
        <v>0</v>
      </c>
      <c r="AA586" s="35">
        <f t="shared" si="159"/>
        <v>0</v>
      </c>
      <c r="AB586" s="35">
        <f t="shared" si="159"/>
        <v>0</v>
      </c>
      <c r="AC586" s="35">
        <f t="shared" si="159"/>
        <v>0</v>
      </c>
      <c r="AD586" s="35">
        <f t="shared" si="159"/>
        <v>0</v>
      </c>
      <c r="AE586" s="35">
        <f t="shared" si="159"/>
        <v>0</v>
      </c>
    </row>
    <row r="587" spans="1:31" x14ac:dyDescent="0.2">
      <c r="A587" s="9" t="s">
        <v>226</v>
      </c>
      <c r="B587" s="4" t="s">
        <v>141</v>
      </c>
      <c r="C587" s="37">
        <f t="shared" si="158"/>
        <v>0</v>
      </c>
      <c r="D587" s="37">
        <f t="shared" si="159"/>
        <v>0</v>
      </c>
      <c r="E587" s="37">
        <f t="shared" si="159"/>
        <v>0</v>
      </c>
      <c r="F587" s="37">
        <f t="shared" si="159"/>
        <v>0</v>
      </c>
      <c r="G587" s="37">
        <f t="shared" si="159"/>
        <v>0</v>
      </c>
      <c r="H587" s="37">
        <f t="shared" si="159"/>
        <v>0</v>
      </c>
      <c r="I587" s="37">
        <f t="shared" si="159"/>
        <v>0</v>
      </c>
      <c r="J587" s="37">
        <f t="shared" si="159"/>
        <v>0</v>
      </c>
      <c r="K587" s="37">
        <f t="shared" si="159"/>
        <v>0</v>
      </c>
      <c r="L587" s="37">
        <f t="shared" si="159"/>
        <v>0</v>
      </c>
      <c r="M587" s="37">
        <f t="shared" si="159"/>
        <v>0</v>
      </c>
      <c r="N587" s="37">
        <f t="shared" si="159"/>
        <v>0</v>
      </c>
      <c r="O587" s="37">
        <f t="shared" si="159"/>
        <v>0</v>
      </c>
      <c r="P587" s="37">
        <f t="shared" si="159"/>
        <v>0</v>
      </c>
      <c r="Q587" s="37">
        <f t="shared" si="159"/>
        <v>0</v>
      </c>
      <c r="R587" s="37">
        <f t="shared" si="159"/>
        <v>0</v>
      </c>
      <c r="S587" s="37">
        <f t="shared" si="159"/>
        <v>0</v>
      </c>
      <c r="T587" s="37">
        <f t="shared" si="159"/>
        <v>0</v>
      </c>
      <c r="U587" s="37">
        <f t="shared" si="159"/>
        <v>0</v>
      </c>
      <c r="V587" s="37">
        <f t="shared" si="159"/>
        <v>0</v>
      </c>
      <c r="W587" s="37">
        <f t="shared" si="159"/>
        <v>0</v>
      </c>
      <c r="X587" s="37">
        <f t="shared" si="159"/>
        <v>0</v>
      </c>
      <c r="Y587" s="37">
        <f t="shared" si="159"/>
        <v>0</v>
      </c>
      <c r="Z587" s="37">
        <f t="shared" si="159"/>
        <v>0</v>
      </c>
      <c r="AA587" s="37">
        <f t="shared" si="159"/>
        <v>0</v>
      </c>
      <c r="AB587" s="37">
        <f t="shared" si="159"/>
        <v>0</v>
      </c>
      <c r="AC587" s="37">
        <f t="shared" si="159"/>
        <v>0</v>
      </c>
      <c r="AD587" s="37">
        <f t="shared" si="159"/>
        <v>0</v>
      </c>
      <c r="AE587" s="37">
        <f t="shared" si="159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0">+C599-C4</f>
        <v>0</v>
      </c>
      <c r="D597" s="72">
        <f t="shared" si="160"/>
        <v>0</v>
      </c>
      <c r="E597" s="72">
        <f t="shared" si="160"/>
        <v>0</v>
      </c>
      <c r="F597" s="72">
        <f t="shared" si="160"/>
        <v>0</v>
      </c>
      <c r="G597" s="72">
        <f t="shared" si="160"/>
        <v>0</v>
      </c>
      <c r="H597" s="72">
        <f t="shared" si="160"/>
        <v>0</v>
      </c>
      <c r="I597" s="72">
        <f t="shared" si="160"/>
        <v>0</v>
      </c>
      <c r="J597" s="72">
        <f t="shared" si="160"/>
        <v>0</v>
      </c>
      <c r="K597" s="72">
        <f t="shared" si="160"/>
        <v>0</v>
      </c>
      <c r="L597" s="72">
        <f t="shared" si="160"/>
        <v>0</v>
      </c>
      <c r="M597" s="72">
        <f t="shared" si="160"/>
        <v>0</v>
      </c>
      <c r="N597" s="72">
        <f t="shared" si="160"/>
        <v>0</v>
      </c>
      <c r="O597" s="72">
        <f t="shared" si="160"/>
        <v>0</v>
      </c>
      <c r="P597" s="72">
        <f t="shared" si="160"/>
        <v>0</v>
      </c>
      <c r="Q597" s="72">
        <f t="shared" si="160"/>
        <v>0</v>
      </c>
      <c r="R597" s="72">
        <f t="shared" si="160"/>
        <v>0</v>
      </c>
      <c r="S597" s="72">
        <f t="shared" si="160"/>
        <v>0</v>
      </c>
      <c r="T597" s="72">
        <f t="shared" si="160"/>
        <v>0</v>
      </c>
      <c r="U597" s="72">
        <f t="shared" si="160"/>
        <v>0</v>
      </c>
      <c r="V597" s="72">
        <f t="shared" si="160"/>
        <v>0</v>
      </c>
      <c r="W597" s="72">
        <f t="shared" si="160"/>
        <v>0</v>
      </c>
      <c r="X597" s="72">
        <f t="shared" si="160"/>
        <v>0</v>
      </c>
      <c r="Y597" s="72">
        <f t="shared" si="160"/>
        <v>0</v>
      </c>
      <c r="Z597" s="72">
        <f t="shared" si="160"/>
        <v>0</v>
      </c>
      <c r="AA597" s="72">
        <f t="shared" si="160"/>
        <v>0</v>
      </c>
      <c r="AB597" s="72">
        <f t="shared" si="160"/>
        <v>0</v>
      </c>
      <c r="AC597" s="72">
        <f t="shared" si="160"/>
        <v>0</v>
      </c>
      <c r="AD597" s="72">
        <f t="shared" si="160"/>
        <v>0</v>
      </c>
      <c r="AE597" s="72">
        <f t="shared" si="160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1">+C600+C604+C613+C624+C633</f>
        <v>4.8687974370385655E-2</v>
      </c>
      <c r="D599" s="28">
        <f t="shared" si="161"/>
        <v>4.887014409617757E-2</v>
      </c>
      <c r="E599" s="28">
        <f t="shared" si="161"/>
        <v>5.1274390971917869E-2</v>
      </c>
      <c r="F599" s="28">
        <f t="shared" si="161"/>
        <v>5.3655567819228825E-2</v>
      </c>
      <c r="G599" s="28">
        <f t="shared" si="161"/>
        <v>5.6073839061066444E-2</v>
      </c>
      <c r="H599" s="28">
        <f t="shared" si="161"/>
        <v>5.9198206860985064E-2</v>
      </c>
      <c r="I599" s="28">
        <f t="shared" si="161"/>
        <v>6.7731529655174316E-2</v>
      </c>
      <c r="J599" s="28">
        <f t="shared" si="161"/>
        <v>7.0054537578152776E-2</v>
      </c>
      <c r="K599" s="28">
        <f t="shared" si="161"/>
        <v>7.2409763791642726E-2</v>
      </c>
      <c r="L599" s="28">
        <f t="shared" si="161"/>
        <v>8.5236561677176845E-2</v>
      </c>
      <c r="M599" s="28">
        <f t="shared" si="161"/>
        <v>8.4014198890122543E-2</v>
      </c>
      <c r="N599" s="28">
        <f t="shared" si="161"/>
        <v>7.722736183546125E-2</v>
      </c>
      <c r="O599" s="28">
        <f t="shared" si="161"/>
        <v>7.7323711358967928E-2</v>
      </c>
      <c r="P599" s="28">
        <f t="shared" si="161"/>
        <v>7.761062658553633E-2</v>
      </c>
      <c r="Q599" s="28">
        <f t="shared" si="161"/>
        <v>7.7934124694821305E-2</v>
      </c>
      <c r="R599" s="28">
        <f t="shared" si="161"/>
        <v>7.3852950282315907E-2</v>
      </c>
      <c r="S599" s="28">
        <f t="shared" si="161"/>
        <v>7.8343155481766971E-2</v>
      </c>
      <c r="T599" s="28">
        <f t="shared" si="161"/>
        <v>8.4175002475548696E-2</v>
      </c>
      <c r="U599" s="28">
        <f t="shared" si="161"/>
        <v>9.0297822724995563E-2</v>
      </c>
      <c r="V599" s="28">
        <f t="shared" si="161"/>
        <v>9.1412207778606647E-2</v>
      </c>
      <c r="W599" s="28">
        <f t="shared" si="161"/>
        <v>9.1940980147947854E-2</v>
      </c>
      <c r="X599" s="28">
        <f t="shared" si="161"/>
        <v>9.1736225704484309E-2</v>
      </c>
      <c r="Y599" s="28">
        <f t="shared" si="161"/>
        <v>8.8670062259033039E-2</v>
      </c>
      <c r="Z599" s="28">
        <f t="shared" si="161"/>
        <v>9.1149242484105136E-2</v>
      </c>
      <c r="AA599" s="28">
        <f t="shared" si="161"/>
        <v>8.8385700502662951E-2</v>
      </c>
      <c r="AB599" s="28">
        <f t="shared" si="161"/>
        <v>9.3968811991701734E-2</v>
      </c>
      <c r="AC599" s="28">
        <f t="shared" si="161"/>
        <v>9.6380669352765153E-2</v>
      </c>
      <c r="AD599" s="28">
        <f t="shared" si="161"/>
        <v>8.9661065877132753E-2</v>
      </c>
      <c r="AE599" s="28">
        <f t="shared" si="161"/>
        <v>9.1490102278382501E-2</v>
      </c>
    </row>
    <row r="600" spans="1:31" x14ac:dyDescent="0.2">
      <c r="A600" s="6" t="s">
        <v>19</v>
      </c>
      <c r="B600" s="7" t="s">
        <v>20</v>
      </c>
      <c r="C600" s="28">
        <f t="shared" ref="C600:AE600" si="162">+C601+C602+C603</f>
        <v>1.7568420731829692E-2</v>
      </c>
      <c r="D600" s="28">
        <f t="shared" si="162"/>
        <v>1.7827274174026693E-2</v>
      </c>
      <c r="E600" s="28">
        <f t="shared" si="162"/>
        <v>1.9657263212159465E-2</v>
      </c>
      <c r="F600" s="28">
        <f t="shared" si="162"/>
        <v>2.1014208533866301E-2</v>
      </c>
      <c r="G600" s="28">
        <f t="shared" si="162"/>
        <v>2.3348790024466177E-2</v>
      </c>
      <c r="H600" s="28">
        <f t="shared" si="162"/>
        <v>2.602363127901592E-2</v>
      </c>
      <c r="I600" s="28">
        <f t="shared" si="162"/>
        <v>2.8340850076936562E-2</v>
      </c>
      <c r="J600" s="28">
        <f t="shared" si="162"/>
        <v>3.0298752296060664E-2</v>
      </c>
      <c r="K600" s="28">
        <f t="shared" si="162"/>
        <v>3.2341609026630504E-2</v>
      </c>
      <c r="L600" s="28">
        <f t="shared" si="162"/>
        <v>4.5238487013385079E-2</v>
      </c>
      <c r="M600" s="28">
        <f t="shared" si="162"/>
        <v>4.4760176560309756E-2</v>
      </c>
      <c r="N600" s="28">
        <f t="shared" si="162"/>
        <v>3.9330167841732433E-2</v>
      </c>
      <c r="O600" s="28">
        <f t="shared" si="162"/>
        <v>4.1050092004731184E-2</v>
      </c>
      <c r="P600" s="28">
        <f t="shared" si="162"/>
        <v>4.2045776959250811E-2</v>
      </c>
      <c r="Q600" s="28">
        <f t="shared" si="162"/>
        <v>4.0604485537927108E-2</v>
      </c>
      <c r="R600" s="28">
        <f t="shared" si="162"/>
        <v>3.931706657346308E-2</v>
      </c>
      <c r="S600" s="28">
        <f t="shared" si="162"/>
        <v>4.37749921068184E-2</v>
      </c>
      <c r="T600" s="28">
        <f t="shared" si="162"/>
        <v>4.9126793453331291E-2</v>
      </c>
      <c r="U600" s="28">
        <f t="shared" si="162"/>
        <v>5.4376349697028328E-2</v>
      </c>
      <c r="V600" s="28">
        <f t="shared" si="162"/>
        <v>5.5180580130592301E-2</v>
      </c>
      <c r="W600" s="28">
        <f t="shared" si="162"/>
        <v>5.6258837183475033E-2</v>
      </c>
      <c r="X600" s="28">
        <f t="shared" si="162"/>
        <v>5.7707398342459811E-2</v>
      </c>
      <c r="Y600" s="28">
        <f t="shared" si="162"/>
        <v>5.5724862897549327E-2</v>
      </c>
      <c r="Z600" s="28">
        <f t="shared" si="162"/>
        <v>5.8170362201842817E-2</v>
      </c>
      <c r="AA600" s="28">
        <f t="shared" si="162"/>
        <v>5.5170483661398921E-2</v>
      </c>
      <c r="AB600" s="28">
        <f t="shared" si="162"/>
        <v>6.0474329374503193E-2</v>
      </c>
      <c r="AC600" s="28">
        <f t="shared" si="162"/>
        <v>6.2903164065028383E-2</v>
      </c>
      <c r="AD600" s="28">
        <f t="shared" si="162"/>
        <v>5.5192968185396651E-2</v>
      </c>
      <c r="AE600" s="28">
        <f t="shared" si="162"/>
        <v>5.5873506042480169E-2</v>
      </c>
    </row>
    <row r="601" spans="1:31" x14ac:dyDescent="0.2">
      <c r="A601" s="8" t="s">
        <v>23</v>
      </c>
      <c r="B601" s="4" t="s">
        <v>24</v>
      </c>
      <c r="C601" s="37">
        <f>+C457</f>
        <v>1.7568420731829692E-2</v>
      </c>
      <c r="D601" s="37">
        <f t="shared" ref="D601:AE601" si="163">+D457</f>
        <v>1.7827274174026693E-2</v>
      </c>
      <c r="E601" s="37">
        <f t="shared" si="163"/>
        <v>1.9657263212159465E-2</v>
      </c>
      <c r="F601" s="37">
        <f t="shared" si="163"/>
        <v>2.1014208533866301E-2</v>
      </c>
      <c r="G601" s="37">
        <f t="shared" si="163"/>
        <v>2.3348790024466177E-2</v>
      </c>
      <c r="H601" s="37">
        <f t="shared" si="163"/>
        <v>2.602363127901592E-2</v>
      </c>
      <c r="I601" s="37">
        <f t="shared" si="163"/>
        <v>2.8340850076936562E-2</v>
      </c>
      <c r="J601" s="37">
        <f t="shared" si="163"/>
        <v>3.0298752296060664E-2</v>
      </c>
      <c r="K601" s="37">
        <f t="shared" si="163"/>
        <v>3.2341609026630504E-2</v>
      </c>
      <c r="L601" s="37">
        <f t="shared" si="163"/>
        <v>4.5238487013385079E-2</v>
      </c>
      <c r="M601" s="37">
        <f t="shared" si="163"/>
        <v>4.4760176560309756E-2</v>
      </c>
      <c r="N601" s="37">
        <f t="shared" si="163"/>
        <v>3.9330167841732433E-2</v>
      </c>
      <c r="O601" s="37">
        <f t="shared" si="163"/>
        <v>4.1050092004731184E-2</v>
      </c>
      <c r="P601" s="37">
        <f t="shared" si="163"/>
        <v>4.2045776959250811E-2</v>
      </c>
      <c r="Q601" s="37">
        <f t="shared" si="163"/>
        <v>4.0604485537927108E-2</v>
      </c>
      <c r="R601" s="37">
        <f t="shared" si="163"/>
        <v>3.931706657346308E-2</v>
      </c>
      <c r="S601" s="37">
        <f t="shared" si="163"/>
        <v>4.37749921068184E-2</v>
      </c>
      <c r="T601" s="37">
        <f t="shared" si="163"/>
        <v>4.9126793453331291E-2</v>
      </c>
      <c r="U601" s="37">
        <f t="shared" si="163"/>
        <v>5.4376349697028328E-2</v>
      </c>
      <c r="V601" s="37">
        <f t="shared" si="163"/>
        <v>5.5180580130592301E-2</v>
      </c>
      <c r="W601" s="37">
        <f t="shared" si="163"/>
        <v>5.6258837183475033E-2</v>
      </c>
      <c r="X601" s="37">
        <f t="shared" si="163"/>
        <v>5.7707398342459811E-2</v>
      </c>
      <c r="Y601" s="37">
        <f t="shared" si="163"/>
        <v>5.5724862897549327E-2</v>
      </c>
      <c r="Z601" s="37">
        <f t="shared" si="163"/>
        <v>5.8170362201842817E-2</v>
      </c>
      <c r="AA601" s="37">
        <f t="shared" si="163"/>
        <v>5.5170483661398921E-2</v>
      </c>
      <c r="AB601" s="37">
        <f t="shared" si="163"/>
        <v>6.0474329374503193E-2</v>
      </c>
      <c r="AC601" s="37">
        <f t="shared" si="163"/>
        <v>6.2903164065028383E-2</v>
      </c>
      <c r="AD601" s="37">
        <f t="shared" si="163"/>
        <v>5.5192968185396651E-2</v>
      </c>
      <c r="AE601" s="37">
        <f t="shared" si="163"/>
        <v>5.5873506042480169E-2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4">+D463</f>
        <v>0</v>
      </c>
      <c r="E602" s="37">
        <f t="shared" si="164"/>
        <v>0</v>
      </c>
      <c r="F602" s="37">
        <f t="shared" si="164"/>
        <v>0</v>
      </c>
      <c r="G602" s="37">
        <f t="shared" si="164"/>
        <v>0</v>
      </c>
      <c r="H602" s="37">
        <f t="shared" si="164"/>
        <v>0</v>
      </c>
      <c r="I602" s="37">
        <f t="shared" si="164"/>
        <v>0</v>
      </c>
      <c r="J602" s="37">
        <f t="shared" si="164"/>
        <v>0</v>
      </c>
      <c r="K602" s="37">
        <f t="shared" si="164"/>
        <v>0</v>
      </c>
      <c r="L602" s="37">
        <f t="shared" si="164"/>
        <v>0</v>
      </c>
      <c r="M602" s="37">
        <f t="shared" si="164"/>
        <v>0</v>
      </c>
      <c r="N602" s="37">
        <f t="shared" si="164"/>
        <v>0</v>
      </c>
      <c r="O602" s="37">
        <f t="shared" si="164"/>
        <v>0</v>
      </c>
      <c r="P602" s="37">
        <f t="shared" si="164"/>
        <v>0</v>
      </c>
      <c r="Q602" s="37">
        <f t="shared" si="164"/>
        <v>0</v>
      </c>
      <c r="R602" s="37">
        <f t="shared" si="164"/>
        <v>0</v>
      </c>
      <c r="S602" s="37">
        <f t="shared" si="164"/>
        <v>0</v>
      </c>
      <c r="T602" s="37">
        <f t="shared" si="164"/>
        <v>0</v>
      </c>
      <c r="U602" s="37">
        <f t="shared" si="164"/>
        <v>0</v>
      </c>
      <c r="V602" s="37">
        <f t="shared" si="164"/>
        <v>0</v>
      </c>
      <c r="W602" s="37">
        <f t="shared" si="164"/>
        <v>0</v>
      </c>
      <c r="X602" s="37">
        <f t="shared" si="164"/>
        <v>0</v>
      </c>
      <c r="Y602" s="37">
        <f t="shared" si="164"/>
        <v>0</v>
      </c>
      <c r="Z602" s="37">
        <f t="shared" si="164"/>
        <v>0</v>
      </c>
      <c r="AA602" s="37">
        <f t="shared" si="164"/>
        <v>0</v>
      </c>
      <c r="AB602" s="37">
        <f t="shared" si="164"/>
        <v>0</v>
      </c>
      <c r="AC602" s="37">
        <f t="shared" si="164"/>
        <v>0</v>
      </c>
      <c r="AD602" s="37">
        <f t="shared" si="164"/>
        <v>0</v>
      </c>
      <c r="AE602" s="37">
        <f t="shared" si="164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5">+C605+C606+C607+C608+C609+C611+C612</f>
        <v>3.3660909015722476E-5</v>
      </c>
      <c r="D604" s="28">
        <f t="shared" si="165"/>
        <v>3.3660909015722483E-5</v>
      </c>
      <c r="E604" s="28">
        <f t="shared" si="165"/>
        <v>3.3660909015722483E-5</v>
      </c>
      <c r="F604" s="28">
        <f t="shared" si="165"/>
        <v>3.3660909015722469E-5</v>
      </c>
      <c r="G604" s="28">
        <f t="shared" si="165"/>
        <v>3.3660909015722476E-5</v>
      </c>
      <c r="H604" s="28">
        <f t="shared" si="165"/>
        <v>3.3660909015722469E-5</v>
      </c>
      <c r="I604" s="28">
        <f t="shared" si="165"/>
        <v>3.3660909015722469E-5</v>
      </c>
      <c r="J604" s="28">
        <f t="shared" si="165"/>
        <v>3.3660909015722469E-5</v>
      </c>
      <c r="K604" s="28">
        <f t="shared" si="165"/>
        <v>3.3660909015722469E-5</v>
      </c>
      <c r="L604" s="28">
        <f t="shared" si="165"/>
        <v>3.3660909015722476E-5</v>
      </c>
      <c r="M604" s="28">
        <f t="shared" si="165"/>
        <v>3.3660909015722476E-5</v>
      </c>
      <c r="N604" s="28">
        <f t="shared" si="165"/>
        <v>3.3660909015722476E-5</v>
      </c>
      <c r="O604" s="28">
        <f t="shared" si="165"/>
        <v>3.3660909015722476E-5</v>
      </c>
      <c r="P604" s="28">
        <f t="shared" si="165"/>
        <v>3.4035063322103259E-5</v>
      </c>
      <c r="Q604" s="28">
        <f t="shared" si="165"/>
        <v>3.4456507693998302E-5</v>
      </c>
      <c r="R604" s="28">
        <f t="shared" si="165"/>
        <v>3.4874624093312543E-5</v>
      </c>
      <c r="S604" s="28">
        <f t="shared" si="165"/>
        <v>3.5289458576384609E-5</v>
      </c>
      <c r="T604" s="28">
        <f t="shared" si="165"/>
        <v>3.5710199292238482E-5</v>
      </c>
      <c r="U604" s="28">
        <f t="shared" si="165"/>
        <v>3.6137435858577349E-5</v>
      </c>
      <c r="V604" s="28">
        <f t="shared" si="165"/>
        <v>3.6563102423469895E-5</v>
      </c>
      <c r="W604" s="28">
        <f t="shared" si="165"/>
        <v>3.6975624687648876E-5</v>
      </c>
      <c r="X604" s="28">
        <f t="shared" si="165"/>
        <v>3.7434509590516575E-5</v>
      </c>
      <c r="Y604" s="28">
        <f t="shared" si="165"/>
        <v>3.1620895026631353E-5</v>
      </c>
      <c r="Z604" s="28">
        <f t="shared" si="165"/>
        <v>2.5631972532813707E-5</v>
      </c>
      <c r="AA604" s="28">
        <f t="shared" si="165"/>
        <v>2.7577661369830894E-5</v>
      </c>
      <c r="AB604" s="28">
        <f t="shared" si="165"/>
        <v>2.9530611553987308E-5</v>
      </c>
      <c r="AC604" s="28">
        <f t="shared" si="165"/>
        <v>2.4100944073399347E-5</v>
      </c>
      <c r="AD604" s="28">
        <f t="shared" si="165"/>
        <v>1.9816377890035766E-5</v>
      </c>
      <c r="AE604" s="28">
        <f t="shared" si="165"/>
        <v>1.5638521456829619E-5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6">+D472</f>
        <v>0</v>
      </c>
      <c r="E605" s="37">
        <f t="shared" si="166"/>
        <v>0</v>
      </c>
      <c r="F605" s="37">
        <f t="shared" si="166"/>
        <v>0</v>
      </c>
      <c r="G605" s="37">
        <f t="shared" si="166"/>
        <v>0</v>
      </c>
      <c r="H605" s="37">
        <f t="shared" si="166"/>
        <v>0</v>
      </c>
      <c r="I605" s="37">
        <f t="shared" si="166"/>
        <v>0</v>
      </c>
      <c r="J605" s="37">
        <f t="shared" si="166"/>
        <v>0</v>
      </c>
      <c r="K605" s="37">
        <f t="shared" si="166"/>
        <v>0</v>
      </c>
      <c r="L605" s="37">
        <f t="shared" si="166"/>
        <v>0</v>
      </c>
      <c r="M605" s="37">
        <f t="shared" si="166"/>
        <v>0</v>
      </c>
      <c r="N605" s="37">
        <f t="shared" si="166"/>
        <v>0</v>
      </c>
      <c r="O605" s="37">
        <f t="shared" si="166"/>
        <v>0</v>
      </c>
      <c r="P605" s="37">
        <f t="shared" si="166"/>
        <v>0</v>
      </c>
      <c r="Q605" s="37">
        <f t="shared" si="166"/>
        <v>0</v>
      </c>
      <c r="R605" s="37">
        <f t="shared" si="166"/>
        <v>0</v>
      </c>
      <c r="S605" s="37">
        <f t="shared" si="166"/>
        <v>0</v>
      </c>
      <c r="T605" s="37">
        <f t="shared" si="166"/>
        <v>0</v>
      </c>
      <c r="U605" s="37">
        <f t="shared" si="166"/>
        <v>0</v>
      </c>
      <c r="V605" s="37">
        <f t="shared" si="166"/>
        <v>0</v>
      </c>
      <c r="W605" s="37">
        <f t="shared" si="166"/>
        <v>0</v>
      </c>
      <c r="X605" s="37">
        <f t="shared" si="166"/>
        <v>0</v>
      </c>
      <c r="Y605" s="37">
        <f t="shared" si="166"/>
        <v>0</v>
      </c>
      <c r="Z605" s="37">
        <f t="shared" si="166"/>
        <v>0</v>
      </c>
      <c r="AA605" s="37">
        <f t="shared" si="166"/>
        <v>0</v>
      </c>
      <c r="AB605" s="37">
        <f t="shared" si="166"/>
        <v>0</v>
      </c>
      <c r="AC605" s="37">
        <f t="shared" si="166"/>
        <v>0</v>
      </c>
      <c r="AD605" s="37">
        <f t="shared" si="166"/>
        <v>0</v>
      </c>
      <c r="AE605" s="37">
        <f t="shared" si="166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7">+C478</f>
        <v>0</v>
      </c>
      <c r="D606" s="37">
        <f t="shared" si="167"/>
        <v>0</v>
      </c>
      <c r="E606" s="37">
        <f t="shared" si="167"/>
        <v>0</v>
      </c>
      <c r="F606" s="37">
        <f t="shared" si="167"/>
        <v>0</v>
      </c>
      <c r="G606" s="37">
        <f t="shared" si="167"/>
        <v>0</v>
      </c>
      <c r="H606" s="37">
        <f t="shared" si="167"/>
        <v>0</v>
      </c>
      <c r="I606" s="37">
        <f t="shared" si="167"/>
        <v>0</v>
      </c>
      <c r="J606" s="37">
        <f t="shared" si="167"/>
        <v>0</v>
      </c>
      <c r="K606" s="37">
        <f t="shared" si="167"/>
        <v>0</v>
      </c>
      <c r="L606" s="37">
        <f t="shared" si="167"/>
        <v>0</v>
      </c>
      <c r="M606" s="37">
        <f t="shared" si="167"/>
        <v>0</v>
      </c>
      <c r="N606" s="37">
        <f t="shared" si="167"/>
        <v>0</v>
      </c>
      <c r="O606" s="37">
        <f t="shared" si="167"/>
        <v>0</v>
      </c>
      <c r="P606" s="37">
        <f t="shared" si="167"/>
        <v>0</v>
      </c>
      <c r="Q606" s="37">
        <f t="shared" si="167"/>
        <v>0</v>
      </c>
      <c r="R606" s="37">
        <f t="shared" si="167"/>
        <v>0</v>
      </c>
      <c r="S606" s="37">
        <f t="shared" si="167"/>
        <v>0</v>
      </c>
      <c r="T606" s="37">
        <f t="shared" si="167"/>
        <v>0</v>
      </c>
      <c r="U606" s="37">
        <f t="shared" si="167"/>
        <v>0</v>
      </c>
      <c r="V606" s="37">
        <f t="shared" si="167"/>
        <v>0</v>
      </c>
      <c r="W606" s="37">
        <f t="shared" si="167"/>
        <v>0</v>
      </c>
      <c r="X606" s="37">
        <f t="shared" si="167"/>
        <v>0</v>
      </c>
      <c r="Y606" s="37">
        <f t="shared" si="167"/>
        <v>0</v>
      </c>
      <c r="Z606" s="37">
        <f t="shared" si="167"/>
        <v>0</v>
      </c>
      <c r="AA606" s="37">
        <f t="shared" si="167"/>
        <v>0</v>
      </c>
      <c r="AB606" s="37">
        <f t="shared" si="167"/>
        <v>0</v>
      </c>
      <c r="AC606" s="37">
        <f t="shared" si="167"/>
        <v>0</v>
      </c>
      <c r="AD606" s="37">
        <f t="shared" si="167"/>
        <v>0</v>
      </c>
      <c r="AE606" s="37">
        <f t="shared" si="167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68">+C489</f>
        <v>0</v>
      </c>
      <c r="D607" s="37">
        <f t="shared" si="168"/>
        <v>0</v>
      </c>
      <c r="E607" s="37">
        <f t="shared" si="168"/>
        <v>0</v>
      </c>
      <c r="F607" s="37">
        <f t="shared" si="168"/>
        <v>0</v>
      </c>
      <c r="G607" s="37">
        <f t="shared" si="168"/>
        <v>0</v>
      </c>
      <c r="H607" s="37">
        <f t="shared" si="168"/>
        <v>0</v>
      </c>
      <c r="I607" s="37">
        <f t="shared" si="168"/>
        <v>0</v>
      </c>
      <c r="J607" s="37">
        <f t="shared" si="168"/>
        <v>0</v>
      </c>
      <c r="K607" s="37">
        <f t="shared" si="168"/>
        <v>0</v>
      </c>
      <c r="L607" s="37">
        <f t="shared" si="168"/>
        <v>0</v>
      </c>
      <c r="M607" s="37">
        <f t="shared" si="168"/>
        <v>0</v>
      </c>
      <c r="N607" s="37">
        <f t="shared" si="168"/>
        <v>0</v>
      </c>
      <c r="O607" s="37">
        <f t="shared" si="168"/>
        <v>0</v>
      </c>
      <c r="P607" s="37">
        <f t="shared" si="168"/>
        <v>0</v>
      </c>
      <c r="Q607" s="37">
        <f t="shared" si="168"/>
        <v>0</v>
      </c>
      <c r="R607" s="37">
        <f t="shared" si="168"/>
        <v>0</v>
      </c>
      <c r="S607" s="37">
        <f t="shared" si="168"/>
        <v>0</v>
      </c>
      <c r="T607" s="37">
        <f t="shared" si="168"/>
        <v>0</v>
      </c>
      <c r="U607" s="37">
        <f t="shared" si="168"/>
        <v>0</v>
      </c>
      <c r="V607" s="37">
        <f t="shared" si="168"/>
        <v>0</v>
      </c>
      <c r="W607" s="37">
        <f t="shared" si="168"/>
        <v>0</v>
      </c>
      <c r="X607" s="37">
        <f t="shared" si="168"/>
        <v>0</v>
      </c>
      <c r="Y607" s="37">
        <f t="shared" si="168"/>
        <v>0</v>
      </c>
      <c r="Z607" s="37">
        <f t="shared" si="168"/>
        <v>0</v>
      </c>
      <c r="AA607" s="37">
        <f t="shared" si="168"/>
        <v>0</v>
      </c>
      <c r="AB607" s="37">
        <f t="shared" si="168"/>
        <v>0</v>
      </c>
      <c r="AC607" s="37">
        <f t="shared" si="168"/>
        <v>0</v>
      </c>
      <c r="AD607" s="37">
        <f t="shared" si="168"/>
        <v>0</v>
      </c>
      <c r="AE607" s="37">
        <f t="shared" si="168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69">+D497</f>
        <v>0</v>
      </c>
      <c r="E608" s="37">
        <f t="shared" si="169"/>
        <v>0</v>
      </c>
      <c r="F608" s="37">
        <f t="shared" si="169"/>
        <v>0</v>
      </c>
      <c r="G608" s="37">
        <f t="shared" si="169"/>
        <v>0</v>
      </c>
      <c r="H608" s="37">
        <f t="shared" si="169"/>
        <v>0</v>
      </c>
      <c r="I608" s="37">
        <f t="shared" si="169"/>
        <v>0</v>
      </c>
      <c r="J608" s="37">
        <f t="shared" si="169"/>
        <v>0</v>
      </c>
      <c r="K608" s="37">
        <f t="shared" si="169"/>
        <v>0</v>
      </c>
      <c r="L608" s="37">
        <f t="shared" si="169"/>
        <v>0</v>
      </c>
      <c r="M608" s="37">
        <f t="shared" si="169"/>
        <v>0</v>
      </c>
      <c r="N608" s="37">
        <f t="shared" si="169"/>
        <v>0</v>
      </c>
      <c r="O608" s="37">
        <f t="shared" si="169"/>
        <v>0</v>
      </c>
      <c r="P608" s="37">
        <f t="shared" si="169"/>
        <v>0</v>
      </c>
      <c r="Q608" s="37">
        <f t="shared" si="169"/>
        <v>0</v>
      </c>
      <c r="R608" s="37">
        <f t="shared" si="169"/>
        <v>0</v>
      </c>
      <c r="S608" s="37">
        <f t="shared" si="169"/>
        <v>0</v>
      </c>
      <c r="T608" s="37">
        <f t="shared" si="169"/>
        <v>0</v>
      </c>
      <c r="U608" s="37">
        <f t="shared" si="169"/>
        <v>0</v>
      </c>
      <c r="V608" s="37">
        <f t="shared" si="169"/>
        <v>0</v>
      </c>
      <c r="W608" s="37">
        <f t="shared" si="169"/>
        <v>0</v>
      </c>
      <c r="X608" s="37">
        <f t="shared" si="169"/>
        <v>0</v>
      </c>
      <c r="Y608" s="37">
        <f t="shared" si="169"/>
        <v>0</v>
      </c>
      <c r="Z608" s="37">
        <f t="shared" si="169"/>
        <v>0</v>
      </c>
      <c r="AA608" s="37">
        <f t="shared" si="169"/>
        <v>0</v>
      </c>
      <c r="AB608" s="37">
        <f t="shared" si="169"/>
        <v>0</v>
      </c>
      <c r="AC608" s="37">
        <f t="shared" si="169"/>
        <v>0</v>
      </c>
      <c r="AD608" s="37">
        <f t="shared" si="169"/>
        <v>0</v>
      </c>
      <c r="AE608" s="37">
        <f t="shared" si="169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0">+C502</f>
        <v>0</v>
      </c>
      <c r="D609" s="37">
        <f t="shared" si="170"/>
        <v>0</v>
      </c>
      <c r="E609" s="37">
        <f t="shared" si="170"/>
        <v>0</v>
      </c>
      <c r="F609" s="37">
        <f t="shared" si="170"/>
        <v>0</v>
      </c>
      <c r="G609" s="37">
        <f t="shared" si="170"/>
        <v>0</v>
      </c>
      <c r="H609" s="37">
        <f t="shared" si="170"/>
        <v>0</v>
      </c>
      <c r="I609" s="37">
        <f t="shared" si="170"/>
        <v>0</v>
      </c>
      <c r="J609" s="37">
        <f t="shared" si="170"/>
        <v>0</v>
      </c>
      <c r="K609" s="37">
        <f t="shared" si="170"/>
        <v>0</v>
      </c>
      <c r="L609" s="37">
        <f t="shared" si="170"/>
        <v>0</v>
      </c>
      <c r="M609" s="37">
        <f t="shared" si="170"/>
        <v>0</v>
      </c>
      <c r="N609" s="37">
        <f t="shared" si="170"/>
        <v>0</v>
      </c>
      <c r="O609" s="37">
        <f t="shared" si="170"/>
        <v>0</v>
      </c>
      <c r="P609" s="37">
        <f t="shared" si="170"/>
        <v>0</v>
      </c>
      <c r="Q609" s="37">
        <f t="shared" si="170"/>
        <v>0</v>
      </c>
      <c r="R609" s="37">
        <f t="shared" si="170"/>
        <v>0</v>
      </c>
      <c r="S609" s="37">
        <f t="shared" si="170"/>
        <v>0</v>
      </c>
      <c r="T609" s="37">
        <f t="shared" si="170"/>
        <v>0</v>
      </c>
      <c r="U609" s="37">
        <f t="shared" si="170"/>
        <v>0</v>
      </c>
      <c r="V609" s="37">
        <f t="shared" si="170"/>
        <v>0</v>
      </c>
      <c r="W609" s="37">
        <f t="shared" si="170"/>
        <v>0</v>
      </c>
      <c r="X609" s="37">
        <f t="shared" si="170"/>
        <v>0</v>
      </c>
      <c r="Y609" s="37">
        <f t="shared" si="170"/>
        <v>0</v>
      </c>
      <c r="Z609" s="37">
        <f t="shared" si="170"/>
        <v>0</v>
      </c>
      <c r="AA609" s="37">
        <f t="shared" si="170"/>
        <v>0</v>
      </c>
      <c r="AB609" s="37">
        <f t="shared" si="170"/>
        <v>0</v>
      </c>
      <c r="AC609" s="37">
        <f t="shared" si="170"/>
        <v>0</v>
      </c>
      <c r="AD609" s="37">
        <f t="shared" si="170"/>
        <v>0</v>
      </c>
      <c r="AE609" s="37">
        <f t="shared" si="170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1">+C515</f>
        <v>3.3660909015722476E-5</v>
      </c>
      <c r="D611" s="37">
        <f t="shared" si="171"/>
        <v>3.3660909015722483E-5</v>
      </c>
      <c r="E611" s="37">
        <f t="shared" si="171"/>
        <v>3.3660909015722483E-5</v>
      </c>
      <c r="F611" s="37">
        <f t="shared" si="171"/>
        <v>3.3660909015722469E-5</v>
      </c>
      <c r="G611" s="37">
        <f t="shared" si="171"/>
        <v>3.3660909015722476E-5</v>
      </c>
      <c r="H611" s="37">
        <f t="shared" si="171"/>
        <v>3.3660909015722469E-5</v>
      </c>
      <c r="I611" s="37">
        <f t="shared" si="171"/>
        <v>3.3660909015722469E-5</v>
      </c>
      <c r="J611" s="37">
        <f t="shared" si="171"/>
        <v>3.3660909015722469E-5</v>
      </c>
      <c r="K611" s="37">
        <f t="shared" si="171"/>
        <v>3.3660909015722469E-5</v>
      </c>
      <c r="L611" s="37">
        <f t="shared" si="171"/>
        <v>3.3660909015722476E-5</v>
      </c>
      <c r="M611" s="37">
        <f t="shared" si="171"/>
        <v>3.3660909015722476E-5</v>
      </c>
      <c r="N611" s="37">
        <f t="shared" si="171"/>
        <v>3.3660909015722476E-5</v>
      </c>
      <c r="O611" s="37">
        <f t="shared" si="171"/>
        <v>3.3660909015722476E-5</v>
      </c>
      <c r="P611" s="37">
        <f t="shared" si="171"/>
        <v>3.4035063322103259E-5</v>
      </c>
      <c r="Q611" s="37">
        <f t="shared" si="171"/>
        <v>3.4456507693998302E-5</v>
      </c>
      <c r="R611" s="37">
        <f t="shared" si="171"/>
        <v>3.4874624093312543E-5</v>
      </c>
      <c r="S611" s="37">
        <f t="shared" si="171"/>
        <v>3.5289458576384609E-5</v>
      </c>
      <c r="T611" s="37">
        <f t="shared" si="171"/>
        <v>3.5710199292238482E-5</v>
      </c>
      <c r="U611" s="37">
        <f t="shared" si="171"/>
        <v>3.6137435858577349E-5</v>
      </c>
      <c r="V611" s="37">
        <f t="shared" si="171"/>
        <v>3.6563102423469895E-5</v>
      </c>
      <c r="W611" s="37">
        <f t="shared" si="171"/>
        <v>3.6975624687648876E-5</v>
      </c>
      <c r="X611" s="37">
        <f t="shared" si="171"/>
        <v>3.7434509590516575E-5</v>
      </c>
      <c r="Y611" s="37">
        <f t="shared" si="171"/>
        <v>3.1620895026631353E-5</v>
      </c>
      <c r="Z611" s="37">
        <f t="shared" si="171"/>
        <v>2.5631972532813707E-5</v>
      </c>
      <c r="AA611" s="37">
        <f t="shared" si="171"/>
        <v>2.7577661369830894E-5</v>
      </c>
      <c r="AB611" s="37">
        <f t="shared" si="171"/>
        <v>2.9530611553987308E-5</v>
      </c>
      <c r="AC611" s="37">
        <f t="shared" si="171"/>
        <v>2.4100944073399347E-5</v>
      </c>
      <c r="AD611" s="37">
        <f t="shared" si="171"/>
        <v>1.9816377890035766E-5</v>
      </c>
      <c r="AE611" s="37">
        <f t="shared" si="171"/>
        <v>1.5638521456829619E-5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2">+D520</f>
        <v>0</v>
      </c>
      <c r="E612" s="37">
        <f t="shared" si="172"/>
        <v>0</v>
      </c>
      <c r="F612" s="37">
        <f t="shared" si="172"/>
        <v>0</v>
      </c>
      <c r="G612" s="37">
        <f t="shared" si="172"/>
        <v>0</v>
      </c>
      <c r="H612" s="37">
        <f t="shared" si="172"/>
        <v>0</v>
      </c>
      <c r="I612" s="37">
        <f t="shared" si="172"/>
        <v>0</v>
      </c>
      <c r="J612" s="37">
        <f t="shared" si="172"/>
        <v>0</v>
      </c>
      <c r="K612" s="37">
        <f t="shared" si="172"/>
        <v>0</v>
      </c>
      <c r="L612" s="37">
        <f t="shared" si="172"/>
        <v>0</v>
      </c>
      <c r="M612" s="37">
        <f t="shared" si="172"/>
        <v>0</v>
      </c>
      <c r="N612" s="37">
        <f t="shared" si="172"/>
        <v>0</v>
      </c>
      <c r="O612" s="37">
        <f t="shared" si="172"/>
        <v>0</v>
      </c>
      <c r="P612" s="37">
        <f t="shared" si="172"/>
        <v>0</v>
      </c>
      <c r="Q612" s="37">
        <f t="shared" si="172"/>
        <v>0</v>
      </c>
      <c r="R612" s="37">
        <f t="shared" si="172"/>
        <v>0</v>
      </c>
      <c r="S612" s="37">
        <f t="shared" si="172"/>
        <v>0</v>
      </c>
      <c r="T612" s="37">
        <f t="shared" si="172"/>
        <v>0</v>
      </c>
      <c r="U612" s="37">
        <f t="shared" si="172"/>
        <v>0</v>
      </c>
      <c r="V612" s="37">
        <f t="shared" si="172"/>
        <v>0</v>
      </c>
      <c r="W612" s="37">
        <f t="shared" si="172"/>
        <v>0</v>
      </c>
      <c r="X612" s="37">
        <f t="shared" si="172"/>
        <v>0</v>
      </c>
      <c r="Y612" s="37">
        <f t="shared" si="172"/>
        <v>0</v>
      </c>
      <c r="Z612" s="37">
        <f t="shared" si="172"/>
        <v>0</v>
      </c>
      <c r="AA612" s="37">
        <f t="shared" si="172"/>
        <v>0</v>
      </c>
      <c r="AB612" s="37">
        <f t="shared" si="172"/>
        <v>0</v>
      </c>
      <c r="AC612" s="37">
        <f t="shared" si="172"/>
        <v>0</v>
      </c>
      <c r="AD612" s="37">
        <f t="shared" si="172"/>
        <v>0</v>
      </c>
      <c r="AE612" s="37">
        <f t="shared" si="172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3">+C614+C615+C616+C617+C618+C619+C620+C621+C622+C623</f>
        <v>2.8931417778796226E-2</v>
      </c>
      <c r="D613" s="28">
        <f t="shared" si="173"/>
        <v>2.8640337350933524E-2</v>
      </c>
      <c r="E613" s="28">
        <f t="shared" si="173"/>
        <v>2.884704256969154E-2</v>
      </c>
      <c r="F613" s="28">
        <f t="shared" si="173"/>
        <v>2.9848085902590232E-2</v>
      </c>
      <c r="G613" s="28">
        <f t="shared" si="173"/>
        <v>2.9948557669337784E-2</v>
      </c>
      <c r="H613" s="28">
        <f t="shared" si="173"/>
        <v>3.0047853891383498E-2</v>
      </c>
      <c r="I613" s="28">
        <f t="shared" si="173"/>
        <v>2.8875136471810368E-2</v>
      </c>
      <c r="J613" s="28">
        <f t="shared" si="173"/>
        <v>2.8576212053630624E-2</v>
      </c>
      <c r="K613" s="28">
        <f t="shared" si="173"/>
        <v>2.8115889540058534E-2</v>
      </c>
      <c r="L613" s="28">
        <f t="shared" si="173"/>
        <v>2.833527793896079E-2</v>
      </c>
      <c r="M613" s="28">
        <f t="shared" si="173"/>
        <v>2.7254891645543896E-2</v>
      </c>
      <c r="N613" s="28">
        <f t="shared" si="173"/>
        <v>2.7349685010728306E-2</v>
      </c>
      <c r="O613" s="28">
        <f t="shared" si="173"/>
        <v>2.7557007772882468E-2</v>
      </c>
      <c r="P613" s="28">
        <f t="shared" si="173"/>
        <v>2.6415224032749336E-2</v>
      </c>
      <c r="Q613" s="28">
        <f t="shared" si="173"/>
        <v>2.7531751769967357E-2</v>
      </c>
      <c r="R613" s="28">
        <f t="shared" si="173"/>
        <v>2.6348248175307506E-2</v>
      </c>
      <c r="S613" s="28">
        <f t="shared" si="173"/>
        <v>2.6527666068463306E-2</v>
      </c>
      <c r="T613" s="28">
        <f t="shared" si="173"/>
        <v>2.7143370643718044E-2</v>
      </c>
      <c r="U613" s="28">
        <f t="shared" si="173"/>
        <v>2.772675828095824E-2</v>
      </c>
      <c r="V613" s="28">
        <f t="shared" si="173"/>
        <v>2.7958795843075916E-2</v>
      </c>
      <c r="W613" s="28">
        <f t="shared" si="173"/>
        <v>2.7766394614829017E-2</v>
      </c>
      <c r="X613" s="28">
        <f t="shared" si="173"/>
        <v>2.6025259677812669E-2</v>
      </c>
      <c r="Y613" s="28">
        <f t="shared" si="173"/>
        <v>2.4581811753394106E-2</v>
      </c>
      <c r="Z613" s="28">
        <f t="shared" si="173"/>
        <v>2.4607709521201906E-2</v>
      </c>
      <c r="AA613" s="28">
        <f t="shared" si="173"/>
        <v>2.4795163476530525E-2</v>
      </c>
      <c r="AB613" s="28">
        <f t="shared" si="173"/>
        <v>2.4781416230984732E-2</v>
      </c>
      <c r="AC613" s="28">
        <f t="shared" si="173"/>
        <v>2.5206916628216926E-2</v>
      </c>
      <c r="AD613" s="28">
        <f t="shared" si="173"/>
        <v>2.5620622012155415E-2</v>
      </c>
      <c r="AE613" s="28">
        <f t="shared" si="173"/>
        <v>2.6062123777281638E-2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1.6117697108708565E-4</v>
      </c>
      <c r="D615" s="37">
        <f t="shared" ref="D615:AE615" si="174">+D530</f>
        <v>1.7147307098572192E-4</v>
      </c>
      <c r="E615" s="37">
        <f t="shared" si="174"/>
        <v>1.782772942987579E-4</v>
      </c>
      <c r="F615" s="37">
        <f t="shared" si="174"/>
        <v>1.8518920860832649E-4</v>
      </c>
      <c r="G615" s="37">
        <f t="shared" si="174"/>
        <v>1.9524210668585425E-4</v>
      </c>
      <c r="H615" s="37">
        <f t="shared" si="174"/>
        <v>2.090341076941852E-4</v>
      </c>
      <c r="I615" s="37">
        <f t="shared" si="174"/>
        <v>2.2102592104374197E-4</v>
      </c>
      <c r="J615" s="37">
        <f t="shared" si="174"/>
        <v>2.3492797956110265E-4</v>
      </c>
      <c r="K615" s="37">
        <f t="shared" si="174"/>
        <v>2.5288192977236283E-4</v>
      </c>
      <c r="L615" s="37">
        <f t="shared" si="174"/>
        <v>2.731496615641086E-4</v>
      </c>
      <c r="M615" s="37">
        <f t="shared" si="174"/>
        <v>2.8585091478461886E-4</v>
      </c>
      <c r="N615" s="37">
        <f t="shared" si="174"/>
        <v>3.7919498051104482E-4</v>
      </c>
      <c r="O615" s="37">
        <f t="shared" si="174"/>
        <v>3.9883398992464835E-4</v>
      </c>
      <c r="P615" s="37">
        <f t="shared" si="174"/>
        <v>4.0468631238151954E-4</v>
      </c>
      <c r="Q615" s="37">
        <f t="shared" si="174"/>
        <v>4.299271169358052E-4</v>
      </c>
      <c r="R615" s="37">
        <f t="shared" si="174"/>
        <v>4.6475166608995274E-4</v>
      </c>
      <c r="S615" s="37">
        <f t="shared" si="174"/>
        <v>5.0299539701688563E-4</v>
      </c>
      <c r="T615" s="37">
        <f t="shared" si="174"/>
        <v>5.23754116637629E-4</v>
      </c>
      <c r="U615" s="37">
        <f t="shared" si="174"/>
        <v>5.0468326469210853E-4</v>
      </c>
      <c r="V615" s="37">
        <f t="shared" si="174"/>
        <v>4.8542810580656559E-4</v>
      </c>
      <c r="W615" s="37">
        <f t="shared" si="174"/>
        <v>4.7574814737917051E-4</v>
      </c>
      <c r="X615" s="37">
        <f t="shared" si="174"/>
        <v>4.8259091146955762E-4</v>
      </c>
      <c r="Y615" s="37">
        <f t="shared" si="174"/>
        <v>5.0099107056561704E-4</v>
      </c>
      <c r="Z615" s="37">
        <f t="shared" si="174"/>
        <v>4.9579194425990387E-4</v>
      </c>
      <c r="AA615" s="37">
        <f t="shared" si="174"/>
        <v>4.7388544765737466E-4</v>
      </c>
      <c r="AB615" s="37">
        <f t="shared" si="174"/>
        <v>5.0581867676097549E-4</v>
      </c>
      <c r="AC615" s="37">
        <f t="shared" si="174"/>
        <v>5.2938198493740094E-4</v>
      </c>
      <c r="AD615" s="37">
        <f t="shared" si="174"/>
        <v>5.461631807514674E-4</v>
      </c>
      <c r="AE615" s="37">
        <f t="shared" si="174"/>
        <v>5.7208633713332307E-4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2.8749065398592445E-2</v>
      </c>
      <c r="D617" s="37">
        <f t="shared" ref="D617:AE617" si="175">+D541</f>
        <v>2.8448666394292187E-2</v>
      </c>
      <c r="E617" s="37">
        <f t="shared" si="175"/>
        <v>2.8649527034850335E-2</v>
      </c>
      <c r="F617" s="37">
        <f t="shared" si="175"/>
        <v>2.9644587608424457E-2</v>
      </c>
      <c r="G617" s="37">
        <f t="shared" si="175"/>
        <v>2.9735904947457606E-2</v>
      </c>
      <c r="H617" s="37">
        <f t="shared" si="175"/>
        <v>2.9822282447297444E-2</v>
      </c>
      <c r="I617" s="37">
        <f t="shared" si="175"/>
        <v>2.8638344849012291E-2</v>
      </c>
      <c r="J617" s="37">
        <f t="shared" si="175"/>
        <v>2.8325943237888722E-2</v>
      </c>
      <c r="K617" s="37">
        <f t="shared" si="175"/>
        <v>2.784772844109961E-2</v>
      </c>
      <c r="L617" s="37">
        <f t="shared" si="175"/>
        <v>2.8046968523202001E-2</v>
      </c>
      <c r="M617" s="37">
        <f t="shared" si="175"/>
        <v>2.69540394626487E-2</v>
      </c>
      <c r="N617" s="37">
        <f t="shared" si="175"/>
        <v>2.6955997568567532E-2</v>
      </c>
      <c r="O617" s="37">
        <f t="shared" si="175"/>
        <v>2.7144308011283091E-2</v>
      </c>
      <c r="P617" s="37">
        <f t="shared" si="175"/>
        <v>2.5997413355810222E-2</v>
      </c>
      <c r="Q617" s="37">
        <f t="shared" si="175"/>
        <v>2.7089556385470514E-2</v>
      </c>
      <c r="R617" s="37">
        <f t="shared" si="175"/>
        <v>2.5872200176361885E-2</v>
      </c>
      <c r="S617" s="37">
        <f t="shared" si="175"/>
        <v>2.6014460915095048E-2</v>
      </c>
      <c r="T617" s="37">
        <f t="shared" si="175"/>
        <v>2.6610608376012947E-2</v>
      </c>
      <c r="U617" s="37">
        <f t="shared" si="175"/>
        <v>2.7215252898871407E-2</v>
      </c>
      <c r="V617" s="37">
        <f t="shared" si="175"/>
        <v>2.7468473333597723E-2</v>
      </c>
      <c r="W617" s="37">
        <f t="shared" si="175"/>
        <v>2.7287421457551669E-2</v>
      </c>
      <c r="X617" s="37">
        <f t="shared" si="175"/>
        <v>2.5539858492094631E-2</v>
      </c>
      <c r="Y617" s="37">
        <f t="shared" si="175"/>
        <v>2.4078425144229702E-2</v>
      </c>
      <c r="Z617" s="37">
        <f t="shared" si="175"/>
        <v>2.4109936773992913E-2</v>
      </c>
      <c r="AA617" s="37">
        <f t="shared" si="175"/>
        <v>2.4319617763973754E-2</v>
      </c>
      <c r="AB617" s="37">
        <f t="shared" si="175"/>
        <v>2.427444313872406E-2</v>
      </c>
      <c r="AC617" s="37">
        <f t="shared" si="175"/>
        <v>2.4676798047279524E-2</v>
      </c>
      <c r="AD617" s="37">
        <f t="shared" si="175"/>
        <v>2.5073697224403946E-2</v>
      </c>
      <c r="AE617" s="37">
        <f t="shared" si="175"/>
        <v>2.5489250822148313E-2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2.1175409116697886E-5</v>
      </c>
      <c r="D619" s="36">
        <f t="shared" ref="D619:AE619" si="176">+D545</f>
        <v>2.0197885655613588E-5</v>
      </c>
      <c r="E619" s="36">
        <f t="shared" si="176"/>
        <v>1.9238240542446965E-5</v>
      </c>
      <c r="F619" s="36">
        <f t="shared" si="176"/>
        <v>1.8309085557446253E-5</v>
      </c>
      <c r="G619" s="36">
        <f t="shared" si="176"/>
        <v>1.7410615194324229E-5</v>
      </c>
      <c r="H619" s="36">
        <f t="shared" si="176"/>
        <v>1.653733639186906E-5</v>
      </c>
      <c r="I619" s="36">
        <f t="shared" si="176"/>
        <v>1.5765701754335965E-5</v>
      </c>
      <c r="J619" s="36">
        <f t="shared" si="176"/>
        <v>1.5340836180800672E-5</v>
      </c>
      <c r="K619" s="36">
        <f t="shared" si="176"/>
        <v>1.5279169186559291E-5</v>
      </c>
      <c r="L619" s="36">
        <f t="shared" si="176"/>
        <v>1.5159754194677923E-5</v>
      </c>
      <c r="M619" s="36">
        <f t="shared" si="176"/>
        <v>1.5001268110577209E-5</v>
      </c>
      <c r="N619" s="36">
        <f t="shared" si="176"/>
        <v>1.4492461649731737E-5</v>
      </c>
      <c r="O619" s="36">
        <f t="shared" si="176"/>
        <v>1.3865771674731075E-5</v>
      </c>
      <c r="P619" s="36">
        <f t="shared" si="176"/>
        <v>1.3124364557593589E-5</v>
      </c>
      <c r="Q619" s="36">
        <f t="shared" si="176"/>
        <v>1.2268267561038389E-5</v>
      </c>
      <c r="R619" s="36">
        <f t="shared" si="176"/>
        <v>1.1296332855666517E-5</v>
      </c>
      <c r="S619" s="36">
        <f t="shared" si="176"/>
        <v>1.0209756351370239E-5</v>
      </c>
      <c r="T619" s="36">
        <f t="shared" si="176"/>
        <v>9.0081510674688142E-6</v>
      </c>
      <c r="U619" s="36">
        <f t="shared" si="176"/>
        <v>6.8221173947272757E-6</v>
      </c>
      <c r="V619" s="36">
        <f t="shared" si="176"/>
        <v>4.8944036716303225E-6</v>
      </c>
      <c r="W619" s="36">
        <f t="shared" si="176"/>
        <v>3.2250098981779503E-6</v>
      </c>
      <c r="X619" s="36">
        <f t="shared" si="176"/>
        <v>2.8102742484816257E-6</v>
      </c>
      <c r="Y619" s="36">
        <f t="shared" si="176"/>
        <v>2.395538598785301E-6</v>
      </c>
      <c r="Z619" s="36">
        <f t="shared" si="176"/>
        <v>1.980802949088975E-6</v>
      </c>
      <c r="AA619" s="36">
        <f t="shared" si="176"/>
        <v>1.6602648993968284E-6</v>
      </c>
      <c r="AB619" s="36">
        <f t="shared" si="176"/>
        <v>1.1544154996984144E-6</v>
      </c>
      <c r="AC619" s="36">
        <f t="shared" si="176"/>
        <v>7.3659600000000017E-7</v>
      </c>
      <c r="AD619" s="36">
        <f t="shared" si="176"/>
        <v>7.6160700000000024E-7</v>
      </c>
      <c r="AE619" s="36">
        <f t="shared" si="176"/>
        <v>7.8661799999999998E-7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7">+C554</f>
        <v>0</v>
      </c>
      <c r="D623" s="37">
        <f t="shared" si="177"/>
        <v>0</v>
      </c>
      <c r="E623" s="37">
        <f t="shared" si="177"/>
        <v>0</v>
      </c>
      <c r="F623" s="37">
        <f t="shared" si="177"/>
        <v>0</v>
      </c>
      <c r="G623" s="37">
        <f t="shared" si="177"/>
        <v>0</v>
      </c>
      <c r="H623" s="37">
        <f t="shared" si="177"/>
        <v>0</v>
      </c>
      <c r="I623" s="37">
        <f t="shared" si="177"/>
        <v>0</v>
      </c>
      <c r="J623" s="37">
        <f t="shared" si="177"/>
        <v>0</v>
      </c>
      <c r="K623" s="37">
        <f t="shared" si="177"/>
        <v>0</v>
      </c>
      <c r="L623" s="37">
        <f t="shared" si="177"/>
        <v>0</v>
      </c>
      <c r="M623" s="37">
        <f t="shared" si="177"/>
        <v>0</v>
      </c>
      <c r="N623" s="37">
        <f t="shared" si="177"/>
        <v>0</v>
      </c>
      <c r="O623" s="37">
        <f t="shared" si="177"/>
        <v>0</v>
      </c>
      <c r="P623" s="37">
        <f t="shared" si="177"/>
        <v>0</v>
      </c>
      <c r="Q623" s="37">
        <f t="shared" si="177"/>
        <v>0</v>
      </c>
      <c r="R623" s="37">
        <f t="shared" si="177"/>
        <v>0</v>
      </c>
      <c r="S623" s="37">
        <f t="shared" si="177"/>
        <v>0</v>
      </c>
      <c r="T623" s="37">
        <f t="shared" si="177"/>
        <v>0</v>
      </c>
      <c r="U623" s="37">
        <f t="shared" si="177"/>
        <v>0</v>
      </c>
      <c r="V623" s="37">
        <f t="shared" si="177"/>
        <v>0</v>
      </c>
      <c r="W623" s="37">
        <f t="shared" si="177"/>
        <v>0</v>
      </c>
      <c r="X623" s="37">
        <f t="shared" si="177"/>
        <v>0</v>
      </c>
      <c r="Y623" s="37">
        <f t="shared" si="177"/>
        <v>0</v>
      </c>
      <c r="Z623" s="37">
        <f t="shared" si="177"/>
        <v>0</v>
      </c>
      <c r="AA623" s="37">
        <f t="shared" si="177"/>
        <v>0</v>
      </c>
      <c r="AB623" s="37">
        <f t="shared" si="177"/>
        <v>0</v>
      </c>
      <c r="AC623" s="37">
        <f t="shared" si="177"/>
        <v>0</v>
      </c>
      <c r="AD623" s="37">
        <f t="shared" si="177"/>
        <v>0</v>
      </c>
      <c r="AE623" s="37">
        <f t="shared" si="177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78">+C625+C626+C627+C628+C629+C630+C631+C632</f>
        <v>0</v>
      </c>
      <c r="D624" s="28">
        <f t="shared" si="178"/>
        <v>0</v>
      </c>
      <c r="E624" s="28">
        <f t="shared" si="178"/>
        <v>0</v>
      </c>
      <c r="F624" s="28">
        <f t="shared" si="178"/>
        <v>0</v>
      </c>
      <c r="G624" s="28">
        <f t="shared" si="178"/>
        <v>0</v>
      </c>
      <c r="H624" s="28">
        <f t="shared" si="178"/>
        <v>0</v>
      </c>
      <c r="I624" s="28">
        <f t="shared" si="178"/>
        <v>0</v>
      </c>
      <c r="J624" s="28">
        <f t="shared" si="178"/>
        <v>0</v>
      </c>
      <c r="K624" s="28">
        <f t="shared" si="178"/>
        <v>0</v>
      </c>
      <c r="L624" s="28">
        <f t="shared" si="178"/>
        <v>0</v>
      </c>
      <c r="M624" s="28">
        <f t="shared" si="178"/>
        <v>0</v>
      </c>
      <c r="N624" s="28">
        <f t="shared" si="178"/>
        <v>0</v>
      </c>
      <c r="O624" s="28">
        <f t="shared" si="178"/>
        <v>0</v>
      </c>
      <c r="P624" s="28">
        <f t="shared" si="178"/>
        <v>0</v>
      </c>
      <c r="Q624" s="28">
        <f t="shared" si="178"/>
        <v>0</v>
      </c>
      <c r="R624" s="28">
        <f t="shared" si="178"/>
        <v>0</v>
      </c>
      <c r="S624" s="28">
        <f t="shared" si="178"/>
        <v>0</v>
      </c>
      <c r="T624" s="28">
        <f t="shared" si="178"/>
        <v>0</v>
      </c>
      <c r="U624" s="28">
        <f t="shared" si="178"/>
        <v>0</v>
      </c>
      <c r="V624" s="28">
        <f t="shared" si="178"/>
        <v>0</v>
      </c>
      <c r="W624" s="28">
        <f t="shared" si="178"/>
        <v>0</v>
      </c>
      <c r="X624" s="28">
        <f t="shared" si="178"/>
        <v>0</v>
      </c>
      <c r="Y624" s="28">
        <f t="shared" si="178"/>
        <v>0</v>
      </c>
      <c r="Z624" s="28">
        <f t="shared" si="178"/>
        <v>0</v>
      </c>
      <c r="AA624" s="28">
        <f t="shared" si="178"/>
        <v>0</v>
      </c>
      <c r="AB624" s="28">
        <f t="shared" si="178"/>
        <v>0</v>
      </c>
      <c r="AC624" s="28">
        <f t="shared" si="178"/>
        <v>0</v>
      </c>
      <c r="AD624" s="28">
        <f t="shared" si="178"/>
        <v>0</v>
      </c>
      <c r="AE624" s="28">
        <f t="shared" si="178"/>
        <v>2.8896000000000001E-7</v>
      </c>
    </row>
    <row r="625" spans="1:31" x14ac:dyDescent="0.2">
      <c r="A625" s="9" t="s">
        <v>549</v>
      </c>
      <c r="B625" s="4" t="s">
        <v>550</v>
      </c>
      <c r="C625" s="37">
        <f t="shared" ref="C625:AE625" si="179">+C556</f>
        <v>0</v>
      </c>
      <c r="D625" s="37">
        <f t="shared" si="179"/>
        <v>0</v>
      </c>
      <c r="E625" s="37">
        <f t="shared" si="179"/>
        <v>0</v>
      </c>
      <c r="F625" s="37">
        <f t="shared" si="179"/>
        <v>0</v>
      </c>
      <c r="G625" s="37">
        <f t="shared" si="179"/>
        <v>0</v>
      </c>
      <c r="H625" s="37">
        <f t="shared" si="179"/>
        <v>0</v>
      </c>
      <c r="I625" s="37">
        <f t="shared" si="179"/>
        <v>0</v>
      </c>
      <c r="J625" s="37">
        <f t="shared" si="179"/>
        <v>0</v>
      </c>
      <c r="K625" s="37">
        <f t="shared" si="179"/>
        <v>0</v>
      </c>
      <c r="L625" s="37">
        <f t="shared" si="179"/>
        <v>0</v>
      </c>
      <c r="M625" s="37">
        <f t="shared" si="179"/>
        <v>0</v>
      </c>
      <c r="N625" s="37">
        <f t="shared" si="179"/>
        <v>0</v>
      </c>
      <c r="O625" s="37">
        <f t="shared" si="179"/>
        <v>0</v>
      </c>
      <c r="P625" s="37">
        <f t="shared" si="179"/>
        <v>0</v>
      </c>
      <c r="Q625" s="37">
        <f t="shared" si="179"/>
        <v>0</v>
      </c>
      <c r="R625" s="37">
        <f t="shared" si="179"/>
        <v>0</v>
      </c>
      <c r="S625" s="37">
        <f t="shared" si="179"/>
        <v>0</v>
      </c>
      <c r="T625" s="37">
        <f t="shared" si="179"/>
        <v>0</v>
      </c>
      <c r="U625" s="37">
        <f t="shared" si="179"/>
        <v>0</v>
      </c>
      <c r="V625" s="37">
        <f t="shared" si="179"/>
        <v>0</v>
      </c>
      <c r="W625" s="37">
        <f t="shared" si="179"/>
        <v>0</v>
      </c>
      <c r="X625" s="37">
        <f t="shared" si="179"/>
        <v>0</v>
      </c>
      <c r="Y625" s="37">
        <f t="shared" si="179"/>
        <v>0</v>
      </c>
      <c r="Z625" s="37">
        <f t="shared" si="179"/>
        <v>0</v>
      </c>
      <c r="AA625" s="37">
        <f t="shared" si="179"/>
        <v>0</v>
      </c>
      <c r="AB625" s="37">
        <f t="shared" si="179"/>
        <v>0</v>
      </c>
      <c r="AC625" s="37">
        <f t="shared" si="179"/>
        <v>0</v>
      </c>
      <c r="AD625" s="37">
        <f t="shared" si="179"/>
        <v>0</v>
      </c>
      <c r="AE625" s="37">
        <f t="shared" si="179"/>
        <v>0</v>
      </c>
    </row>
    <row r="626" spans="1:31" x14ac:dyDescent="0.2">
      <c r="A626" s="9" t="s">
        <v>668</v>
      </c>
      <c r="B626" s="4" t="s">
        <v>639</v>
      </c>
      <c r="C626" s="37">
        <f t="shared" ref="C626:AE626" si="180">+C559</f>
        <v>0</v>
      </c>
      <c r="D626" s="37">
        <f t="shared" si="180"/>
        <v>0</v>
      </c>
      <c r="E626" s="37">
        <f t="shared" si="180"/>
        <v>0</v>
      </c>
      <c r="F626" s="37">
        <f t="shared" si="180"/>
        <v>0</v>
      </c>
      <c r="G626" s="37">
        <f t="shared" si="180"/>
        <v>0</v>
      </c>
      <c r="H626" s="37">
        <f t="shared" si="180"/>
        <v>0</v>
      </c>
      <c r="I626" s="37">
        <f t="shared" si="180"/>
        <v>0</v>
      </c>
      <c r="J626" s="37">
        <f t="shared" si="180"/>
        <v>0</v>
      </c>
      <c r="K626" s="37">
        <f t="shared" si="180"/>
        <v>0</v>
      </c>
      <c r="L626" s="37">
        <f t="shared" si="180"/>
        <v>0</v>
      </c>
      <c r="M626" s="37">
        <f t="shared" si="180"/>
        <v>0</v>
      </c>
      <c r="N626" s="37">
        <f t="shared" si="180"/>
        <v>0</v>
      </c>
      <c r="O626" s="37">
        <f t="shared" si="180"/>
        <v>0</v>
      </c>
      <c r="P626" s="37">
        <f t="shared" si="180"/>
        <v>0</v>
      </c>
      <c r="Q626" s="37">
        <f t="shared" si="180"/>
        <v>0</v>
      </c>
      <c r="R626" s="37">
        <f t="shared" si="180"/>
        <v>0</v>
      </c>
      <c r="S626" s="37">
        <f t="shared" si="180"/>
        <v>0</v>
      </c>
      <c r="T626" s="37">
        <f t="shared" si="180"/>
        <v>0</v>
      </c>
      <c r="U626" s="37">
        <f t="shared" si="180"/>
        <v>0</v>
      </c>
      <c r="V626" s="37">
        <f t="shared" si="180"/>
        <v>0</v>
      </c>
      <c r="W626" s="37">
        <f t="shared" si="180"/>
        <v>0</v>
      </c>
      <c r="X626" s="37">
        <f t="shared" si="180"/>
        <v>0</v>
      </c>
      <c r="Y626" s="37">
        <f t="shared" si="180"/>
        <v>0</v>
      </c>
      <c r="Z626" s="37">
        <f t="shared" si="180"/>
        <v>0</v>
      </c>
      <c r="AA626" s="37">
        <f t="shared" si="180"/>
        <v>0</v>
      </c>
      <c r="AB626" s="37">
        <f t="shared" si="180"/>
        <v>0</v>
      </c>
      <c r="AC626" s="37">
        <f t="shared" si="180"/>
        <v>0</v>
      </c>
      <c r="AD626" s="37">
        <f t="shared" si="180"/>
        <v>0</v>
      </c>
      <c r="AE626" s="37">
        <f t="shared" si="180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181">+C562</f>
        <v>0</v>
      </c>
      <c r="D627" s="37">
        <f t="shared" si="181"/>
        <v>0</v>
      </c>
      <c r="E627" s="37">
        <f t="shared" si="181"/>
        <v>0</v>
      </c>
      <c r="F627" s="37">
        <f t="shared" si="181"/>
        <v>0</v>
      </c>
      <c r="G627" s="37">
        <f t="shared" si="181"/>
        <v>0</v>
      </c>
      <c r="H627" s="37">
        <f t="shared" si="181"/>
        <v>0</v>
      </c>
      <c r="I627" s="37">
        <f t="shared" si="181"/>
        <v>0</v>
      </c>
      <c r="J627" s="37">
        <f t="shared" si="181"/>
        <v>0</v>
      </c>
      <c r="K627" s="37">
        <f t="shared" si="181"/>
        <v>0</v>
      </c>
      <c r="L627" s="37">
        <f t="shared" si="181"/>
        <v>0</v>
      </c>
      <c r="M627" s="37">
        <f t="shared" si="181"/>
        <v>0</v>
      </c>
      <c r="N627" s="37">
        <f t="shared" si="181"/>
        <v>0</v>
      </c>
      <c r="O627" s="37">
        <f t="shared" si="181"/>
        <v>0</v>
      </c>
      <c r="P627" s="37">
        <f t="shared" si="181"/>
        <v>0</v>
      </c>
      <c r="Q627" s="37">
        <f t="shared" si="181"/>
        <v>0</v>
      </c>
      <c r="R627" s="37">
        <f t="shared" si="181"/>
        <v>0</v>
      </c>
      <c r="S627" s="37">
        <f t="shared" si="181"/>
        <v>0</v>
      </c>
      <c r="T627" s="37">
        <f t="shared" si="181"/>
        <v>0</v>
      </c>
      <c r="U627" s="37">
        <f t="shared" si="181"/>
        <v>0</v>
      </c>
      <c r="V627" s="37">
        <f t="shared" si="181"/>
        <v>0</v>
      </c>
      <c r="W627" s="37">
        <f t="shared" si="181"/>
        <v>0</v>
      </c>
      <c r="X627" s="37">
        <f t="shared" si="181"/>
        <v>0</v>
      </c>
      <c r="Y627" s="37">
        <f t="shared" si="181"/>
        <v>0</v>
      </c>
      <c r="Z627" s="37">
        <f t="shared" si="181"/>
        <v>0</v>
      </c>
      <c r="AA627" s="37">
        <f t="shared" si="181"/>
        <v>0</v>
      </c>
      <c r="AB627" s="37">
        <f t="shared" si="181"/>
        <v>0</v>
      </c>
      <c r="AC627" s="37">
        <f t="shared" si="181"/>
        <v>0</v>
      </c>
      <c r="AD627" s="37">
        <f t="shared" si="181"/>
        <v>0</v>
      </c>
      <c r="AE627" s="37">
        <f t="shared" si="181"/>
        <v>2.8896000000000001E-7</v>
      </c>
    </row>
    <row r="628" spans="1:31" x14ac:dyDescent="0.2">
      <c r="A628" s="9" t="s">
        <v>688</v>
      </c>
      <c r="B628" s="4" t="s">
        <v>651</v>
      </c>
      <c r="C628" s="37">
        <f t="shared" ref="C628:AE628" si="182">+C565</f>
        <v>0</v>
      </c>
      <c r="D628" s="37">
        <f t="shared" si="182"/>
        <v>0</v>
      </c>
      <c r="E628" s="37">
        <f t="shared" si="182"/>
        <v>0</v>
      </c>
      <c r="F628" s="37">
        <f t="shared" si="182"/>
        <v>0</v>
      </c>
      <c r="G628" s="37">
        <f t="shared" si="182"/>
        <v>0</v>
      </c>
      <c r="H628" s="37">
        <f t="shared" si="182"/>
        <v>0</v>
      </c>
      <c r="I628" s="37">
        <f t="shared" si="182"/>
        <v>0</v>
      </c>
      <c r="J628" s="37">
        <f t="shared" si="182"/>
        <v>0</v>
      </c>
      <c r="K628" s="37">
        <f t="shared" si="182"/>
        <v>0</v>
      </c>
      <c r="L628" s="37">
        <f t="shared" si="182"/>
        <v>0</v>
      </c>
      <c r="M628" s="37">
        <f t="shared" si="182"/>
        <v>0</v>
      </c>
      <c r="N628" s="37">
        <f t="shared" si="182"/>
        <v>0</v>
      </c>
      <c r="O628" s="37">
        <f t="shared" si="182"/>
        <v>0</v>
      </c>
      <c r="P628" s="37">
        <f t="shared" si="182"/>
        <v>0</v>
      </c>
      <c r="Q628" s="37">
        <f t="shared" si="182"/>
        <v>0</v>
      </c>
      <c r="R628" s="37">
        <f t="shared" si="182"/>
        <v>0</v>
      </c>
      <c r="S628" s="37">
        <f t="shared" si="182"/>
        <v>0</v>
      </c>
      <c r="T628" s="37">
        <f t="shared" si="182"/>
        <v>0</v>
      </c>
      <c r="U628" s="37">
        <f t="shared" si="182"/>
        <v>0</v>
      </c>
      <c r="V628" s="37">
        <f t="shared" si="182"/>
        <v>0</v>
      </c>
      <c r="W628" s="37">
        <f t="shared" si="182"/>
        <v>0</v>
      </c>
      <c r="X628" s="37">
        <f t="shared" si="182"/>
        <v>0</v>
      </c>
      <c r="Y628" s="37">
        <f t="shared" si="182"/>
        <v>0</v>
      </c>
      <c r="Z628" s="37">
        <f t="shared" si="182"/>
        <v>0</v>
      </c>
      <c r="AA628" s="37">
        <f t="shared" si="182"/>
        <v>0</v>
      </c>
      <c r="AB628" s="37">
        <f t="shared" si="182"/>
        <v>0</v>
      </c>
      <c r="AC628" s="37">
        <f t="shared" si="182"/>
        <v>0</v>
      </c>
      <c r="AD628" s="37">
        <f t="shared" si="182"/>
        <v>0</v>
      </c>
      <c r="AE628" s="37">
        <f t="shared" si="182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3">+C568</f>
        <v>0</v>
      </c>
      <c r="D629" s="37">
        <f t="shared" si="183"/>
        <v>0</v>
      </c>
      <c r="E629" s="37">
        <f t="shared" si="183"/>
        <v>0</v>
      </c>
      <c r="F629" s="37">
        <f t="shared" si="183"/>
        <v>0</v>
      </c>
      <c r="G629" s="37">
        <f t="shared" si="183"/>
        <v>0</v>
      </c>
      <c r="H629" s="37">
        <f t="shared" si="183"/>
        <v>0</v>
      </c>
      <c r="I629" s="37">
        <f t="shared" si="183"/>
        <v>0</v>
      </c>
      <c r="J629" s="37">
        <f t="shared" si="183"/>
        <v>0</v>
      </c>
      <c r="K629" s="37">
        <f t="shared" si="183"/>
        <v>0</v>
      </c>
      <c r="L629" s="37">
        <f t="shared" si="183"/>
        <v>0</v>
      </c>
      <c r="M629" s="37">
        <f t="shared" si="183"/>
        <v>0</v>
      </c>
      <c r="N629" s="37">
        <f t="shared" si="183"/>
        <v>0</v>
      </c>
      <c r="O629" s="37">
        <f t="shared" si="183"/>
        <v>0</v>
      </c>
      <c r="P629" s="37">
        <f t="shared" si="183"/>
        <v>0</v>
      </c>
      <c r="Q629" s="37">
        <f t="shared" si="183"/>
        <v>0</v>
      </c>
      <c r="R629" s="37">
        <f t="shared" si="183"/>
        <v>0</v>
      </c>
      <c r="S629" s="37">
        <f t="shared" si="183"/>
        <v>0</v>
      </c>
      <c r="T629" s="37">
        <f t="shared" si="183"/>
        <v>0</v>
      </c>
      <c r="U629" s="37">
        <f t="shared" si="183"/>
        <v>0</v>
      </c>
      <c r="V629" s="37">
        <f t="shared" si="183"/>
        <v>0</v>
      </c>
      <c r="W629" s="37">
        <f t="shared" si="183"/>
        <v>0</v>
      </c>
      <c r="X629" s="37">
        <f t="shared" si="183"/>
        <v>0</v>
      </c>
      <c r="Y629" s="37">
        <f t="shared" si="183"/>
        <v>0</v>
      </c>
      <c r="Z629" s="37">
        <f t="shared" si="183"/>
        <v>0</v>
      </c>
      <c r="AA629" s="37">
        <f t="shared" si="183"/>
        <v>0</v>
      </c>
      <c r="AB629" s="37">
        <f t="shared" si="183"/>
        <v>0</v>
      </c>
      <c r="AC629" s="37">
        <f t="shared" si="183"/>
        <v>0</v>
      </c>
      <c r="AD629" s="37">
        <f t="shared" si="183"/>
        <v>0</v>
      </c>
      <c r="AE629" s="37">
        <f t="shared" si="183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4">+C571</f>
        <v>0</v>
      </c>
      <c r="D630" s="37">
        <f t="shared" si="184"/>
        <v>0</v>
      </c>
      <c r="E630" s="37">
        <f t="shared" si="184"/>
        <v>0</v>
      </c>
      <c r="F630" s="37">
        <f t="shared" si="184"/>
        <v>0</v>
      </c>
      <c r="G630" s="37">
        <f t="shared" si="184"/>
        <v>0</v>
      </c>
      <c r="H630" s="37">
        <f t="shared" si="184"/>
        <v>0</v>
      </c>
      <c r="I630" s="37">
        <f t="shared" si="184"/>
        <v>0</v>
      </c>
      <c r="J630" s="37">
        <f t="shared" si="184"/>
        <v>0</v>
      </c>
      <c r="K630" s="37">
        <f t="shared" si="184"/>
        <v>0</v>
      </c>
      <c r="L630" s="37">
        <f t="shared" si="184"/>
        <v>0</v>
      </c>
      <c r="M630" s="37">
        <f t="shared" si="184"/>
        <v>0</v>
      </c>
      <c r="N630" s="37">
        <f t="shared" si="184"/>
        <v>0</v>
      </c>
      <c r="O630" s="37">
        <f t="shared" si="184"/>
        <v>0</v>
      </c>
      <c r="P630" s="37">
        <f t="shared" si="184"/>
        <v>0</v>
      </c>
      <c r="Q630" s="37">
        <f t="shared" si="184"/>
        <v>0</v>
      </c>
      <c r="R630" s="37">
        <f t="shared" si="184"/>
        <v>0</v>
      </c>
      <c r="S630" s="37">
        <f t="shared" si="184"/>
        <v>0</v>
      </c>
      <c r="T630" s="37">
        <f t="shared" si="184"/>
        <v>0</v>
      </c>
      <c r="U630" s="37">
        <f t="shared" si="184"/>
        <v>0</v>
      </c>
      <c r="V630" s="37">
        <f t="shared" si="184"/>
        <v>0</v>
      </c>
      <c r="W630" s="37">
        <f t="shared" si="184"/>
        <v>0</v>
      </c>
      <c r="X630" s="37">
        <f t="shared" si="184"/>
        <v>0</v>
      </c>
      <c r="Y630" s="37">
        <f t="shared" si="184"/>
        <v>0</v>
      </c>
      <c r="Z630" s="37">
        <f t="shared" si="184"/>
        <v>0</v>
      </c>
      <c r="AA630" s="37">
        <f t="shared" si="184"/>
        <v>0</v>
      </c>
      <c r="AB630" s="37">
        <f t="shared" si="184"/>
        <v>0</v>
      </c>
      <c r="AC630" s="37">
        <f t="shared" si="184"/>
        <v>0</v>
      </c>
      <c r="AD630" s="37">
        <f t="shared" si="184"/>
        <v>0</v>
      </c>
      <c r="AE630" s="37">
        <f t="shared" si="184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5">+C634+C635+C636+C637+C638</f>
        <v>2.1544749507440147E-3</v>
      </c>
      <c r="D633" s="28">
        <f t="shared" si="185"/>
        <v>2.3688716622016345E-3</v>
      </c>
      <c r="E633" s="28">
        <f t="shared" si="185"/>
        <v>2.7364242810511414E-3</v>
      </c>
      <c r="F633" s="28">
        <f t="shared" si="185"/>
        <v>2.7596124737565729E-3</v>
      </c>
      <c r="G633" s="28">
        <f t="shared" si="185"/>
        <v>2.7428304582467582E-3</v>
      </c>
      <c r="H633" s="28">
        <f t="shared" si="185"/>
        <v>3.0930607815699293E-3</v>
      </c>
      <c r="I633" s="28">
        <f t="shared" si="185"/>
        <v>1.048188219741167E-2</v>
      </c>
      <c r="J633" s="28">
        <f t="shared" si="185"/>
        <v>1.1145912319445768E-2</v>
      </c>
      <c r="K633" s="28">
        <f t="shared" si="185"/>
        <v>1.1918604315937973E-2</v>
      </c>
      <c r="L633" s="28">
        <f t="shared" si="185"/>
        <v>1.1629135815815251E-2</v>
      </c>
      <c r="M633" s="28">
        <f t="shared" si="185"/>
        <v>1.1965469775253174E-2</v>
      </c>
      <c r="N633" s="28">
        <f t="shared" si="185"/>
        <v>1.0513848073984779E-2</v>
      </c>
      <c r="O633" s="28">
        <f t="shared" si="185"/>
        <v>8.6829506723385616E-3</v>
      </c>
      <c r="P633" s="28">
        <f t="shared" si="185"/>
        <v>9.1155905302140704E-3</v>
      </c>
      <c r="Q633" s="28">
        <f t="shared" si="185"/>
        <v>9.7634308792328463E-3</v>
      </c>
      <c r="R633" s="28">
        <f t="shared" si="185"/>
        <v>8.1527609094520052E-3</v>
      </c>
      <c r="S633" s="28">
        <f t="shared" si="185"/>
        <v>8.0052078479088823E-3</v>
      </c>
      <c r="T633" s="28">
        <f t="shared" si="185"/>
        <v>7.8691281792071296E-3</v>
      </c>
      <c r="U633" s="28">
        <f t="shared" si="185"/>
        <v>8.1585773111504129E-3</v>
      </c>
      <c r="V633" s="28">
        <f t="shared" si="185"/>
        <v>8.2362687025149591E-3</v>
      </c>
      <c r="W633" s="28">
        <f t="shared" si="185"/>
        <v>7.8787727249561568E-3</v>
      </c>
      <c r="X633" s="28">
        <f t="shared" si="185"/>
        <v>7.9661331746212968E-3</v>
      </c>
      <c r="Y633" s="28">
        <f t="shared" si="185"/>
        <v>8.3317667130629741E-3</v>
      </c>
      <c r="Z633" s="28">
        <f t="shared" si="185"/>
        <v>8.3455387885275952E-3</v>
      </c>
      <c r="AA633" s="28">
        <f t="shared" si="185"/>
        <v>8.3924757033636763E-3</v>
      </c>
      <c r="AB633" s="28">
        <f t="shared" si="185"/>
        <v>8.683535774659832E-3</v>
      </c>
      <c r="AC633" s="28">
        <f t="shared" si="185"/>
        <v>8.2464877154464506E-3</v>
      </c>
      <c r="AD633" s="28">
        <f t="shared" si="185"/>
        <v>8.8276593016906515E-3</v>
      </c>
      <c r="AE633" s="28">
        <f t="shared" si="185"/>
        <v>9.5385449771638788E-3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6">+C578</f>
        <v>0</v>
      </c>
      <c r="D635" s="37">
        <f t="shared" si="186"/>
        <v>0</v>
      </c>
      <c r="E635" s="37">
        <f t="shared" si="186"/>
        <v>0</v>
      </c>
      <c r="F635" s="37">
        <f t="shared" si="186"/>
        <v>0</v>
      </c>
      <c r="G635" s="37">
        <f t="shared" si="186"/>
        <v>0</v>
      </c>
      <c r="H635" s="37">
        <f t="shared" si="186"/>
        <v>0</v>
      </c>
      <c r="I635" s="37">
        <f t="shared" si="186"/>
        <v>0</v>
      </c>
      <c r="J635" s="37">
        <f t="shared" si="186"/>
        <v>0</v>
      </c>
      <c r="K635" s="37">
        <f t="shared" si="186"/>
        <v>0</v>
      </c>
      <c r="L635" s="37">
        <f t="shared" si="186"/>
        <v>0</v>
      </c>
      <c r="M635" s="37">
        <f t="shared" si="186"/>
        <v>0</v>
      </c>
      <c r="N635" s="37">
        <f t="shared" si="186"/>
        <v>0</v>
      </c>
      <c r="O635" s="37">
        <f t="shared" si="186"/>
        <v>0</v>
      </c>
      <c r="P635" s="37">
        <f t="shared" si="186"/>
        <v>0</v>
      </c>
      <c r="Q635" s="37">
        <f t="shared" si="186"/>
        <v>0</v>
      </c>
      <c r="R635" s="37">
        <f t="shared" si="186"/>
        <v>0</v>
      </c>
      <c r="S635" s="37">
        <f t="shared" ref="D635:AE636" si="187">+S578</f>
        <v>0</v>
      </c>
      <c r="T635" s="37">
        <f t="shared" si="187"/>
        <v>0</v>
      </c>
      <c r="U635" s="37">
        <f t="shared" si="187"/>
        <v>0</v>
      </c>
      <c r="V635" s="37">
        <f t="shared" si="187"/>
        <v>0</v>
      </c>
      <c r="W635" s="37">
        <f t="shared" si="187"/>
        <v>0</v>
      </c>
      <c r="X635" s="37">
        <f t="shared" si="187"/>
        <v>0</v>
      </c>
      <c r="Y635" s="37">
        <f t="shared" si="187"/>
        <v>0</v>
      </c>
      <c r="Z635" s="37">
        <f t="shared" si="187"/>
        <v>0</v>
      </c>
      <c r="AA635" s="37">
        <f t="shared" si="187"/>
        <v>0</v>
      </c>
      <c r="AB635" s="37">
        <f t="shared" si="187"/>
        <v>0</v>
      </c>
      <c r="AC635" s="37">
        <f t="shared" si="187"/>
        <v>0</v>
      </c>
      <c r="AD635" s="37">
        <f t="shared" si="187"/>
        <v>0</v>
      </c>
      <c r="AE635" s="37">
        <f t="shared" si="187"/>
        <v>0</v>
      </c>
    </row>
    <row r="636" spans="1:31" x14ac:dyDescent="0.2">
      <c r="A636" s="9" t="s">
        <v>730</v>
      </c>
      <c r="B636" s="4" t="s">
        <v>731</v>
      </c>
      <c r="C636" s="37">
        <f t="shared" si="186"/>
        <v>4.2161448478041527E-5</v>
      </c>
      <c r="D636" s="37">
        <f t="shared" si="187"/>
        <v>4.3928784234432219E-5</v>
      </c>
      <c r="E636" s="37">
        <f t="shared" si="187"/>
        <v>5.6902528847632371E-5</v>
      </c>
      <c r="F636" s="37">
        <f t="shared" si="187"/>
        <v>5.8104003179452772E-5</v>
      </c>
      <c r="G636" s="37">
        <f t="shared" si="187"/>
        <v>5.8981458383483212E-5</v>
      </c>
      <c r="H636" s="37">
        <f t="shared" si="187"/>
        <v>6.0861589199394419E-5</v>
      </c>
      <c r="I636" s="37">
        <f t="shared" si="187"/>
        <v>6.2098460833023719E-5</v>
      </c>
      <c r="J636" s="37">
        <f t="shared" si="187"/>
        <v>6.3555895051179193E-5</v>
      </c>
      <c r="K636" s="37">
        <f t="shared" si="187"/>
        <v>6.4247241444711321E-5</v>
      </c>
      <c r="L636" s="37">
        <f t="shared" si="187"/>
        <v>6.3690341238982053E-5</v>
      </c>
      <c r="M636" s="37">
        <f t="shared" si="187"/>
        <v>6.4702242633413217E-5</v>
      </c>
      <c r="N636" s="37">
        <f t="shared" si="187"/>
        <v>6.5693856049522768E-5</v>
      </c>
      <c r="O636" s="37">
        <f t="shared" si="187"/>
        <v>7.4009049774002969E-5</v>
      </c>
      <c r="P636" s="37">
        <f t="shared" si="187"/>
        <v>7.7821389165706617E-5</v>
      </c>
      <c r="Q636" s="37">
        <f t="shared" si="187"/>
        <v>8.2590485026476739E-5</v>
      </c>
      <c r="R636" s="37">
        <f t="shared" si="187"/>
        <v>8.3758539208923246E-5</v>
      </c>
      <c r="S636" s="37">
        <f t="shared" si="187"/>
        <v>8.6382892572501086E-5</v>
      </c>
      <c r="T636" s="37">
        <f t="shared" si="187"/>
        <v>8.4017309318303981E-5</v>
      </c>
      <c r="U636" s="37">
        <f t="shared" si="187"/>
        <v>8.88814565703558E-5</v>
      </c>
      <c r="V636" s="37">
        <f t="shared" si="187"/>
        <v>8.7418334009826195E-5</v>
      </c>
      <c r="W636" s="37">
        <f t="shared" si="187"/>
        <v>9.3660063956018034E-5</v>
      </c>
      <c r="X636" s="37">
        <f t="shared" si="187"/>
        <v>1.0491380473271371E-4</v>
      </c>
      <c r="Y636" s="37">
        <f t="shared" si="187"/>
        <v>1.183070425798516E-4</v>
      </c>
      <c r="Z636" s="37">
        <f t="shared" si="187"/>
        <v>1.2927586560044173E-4</v>
      </c>
      <c r="AA636" s="37">
        <f t="shared" si="187"/>
        <v>1.3334819977514419E-4</v>
      </c>
      <c r="AB636" s="37">
        <f t="shared" si="187"/>
        <v>2.4358441583425175E-4</v>
      </c>
      <c r="AC636" s="37">
        <f t="shared" si="187"/>
        <v>1.815148174125542E-4</v>
      </c>
      <c r="AD636" s="37">
        <f t="shared" si="187"/>
        <v>1.7617616682650045E-4</v>
      </c>
      <c r="AE636" s="37">
        <f t="shared" si="187"/>
        <v>1.9171954160581887E-4</v>
      </c>
    </row>
    <row r="637" spans="1:31" x14ac:dyDescent="0.2">
      <c r="A637" s="9" t="s">
        <v>736</v>
      </c>
      <c r="B637" s="4" t="s">
        <v>737</v>
      </c>
      <c r="C637" s="37">
        <f>+C580</f>
        <v>2.1123135022659734E-3</v>
      </c>
      <c r="D637" s="37">
        <f t="shared" ref="D637:AE637" si="188">+D580</f>
        <v>2.3249428779672024E-3</v>
      </c>
      <c r="E637" s="37">
        <f t="shared" si="188"/>
        <v>2.6795217522035089E-3</v>
      </c>
      <c r="F637" s="37">
        <f t="shared" si="188"/>
        <v>2.7015084705771203E-3</v>
      </c>
      <c r="G637" s="37">
        <f t="shared" si="188"/>
        <v>2.683848999863275E-3</v>
      </c>
      <c r="H637" s="37">
        <f t="shared" si="188"/>
        <v>3.032199192370535E-3</v>
      </c>
      <c r="I637" s="37">
        <f t="shared" si="188"/>
        <v>1.0419783736578645E-2</v>
      </c>
      <c r="J637" s="37">
        <f t="shared" si="188"/>
        <v>1.1082356424394589E-2</v>
      </c>
      <c r="K637" s="37">
        <f t="shared" si="188"/>
        <v>1.1854357074493262E-2</v>
      </c>
      <c r="L637" s="37">
        <f t="shared" si="188"/>
        <v>1.1565445474576269E-2</v>
      </c>
      <c r="M637" s="37">
        <f t="shared" si="188"/>
        <v>1.190076753261976E-2</v>
      </c>
      <c r="N637" s="37">
        <f t="shared" si="188"/>
        <v>1.0448154217935256E-2</v>
      </c>
      <c r="O637" s="37">
        <f t="shared" si="188"/>
        <v>8.6089416225645591E-3</v>
      </c>
      <c r="P637" s="37">
        <f t="shared" si="188"/>
        <v>9.0377691410483633E-3</v>
      </c>
      <c r="Q637" s="37">
        <f t="shared" si="188"/>
        <v>9.6808403942063703E-3</v>
      </c>
      <c r="R637" s="37">
        <f t="shared" si="188"/>
        <v>8.0690023702430815E-3</v>
      </c>
      <c r="S637" s="37">
        <f t="shared" si="188"/>
        <v>7.9188249553363808E-3</v>
      </c>
      <c r="T637" s="37">
        <f t="shared" si="188"/>
        <v>7.7851108698888264E-3</v>
      </c>
      <c r="U637" s="37">
        <f t="shared" si="188"/>
        <v>8.0696958545800578E-3</v>
      </c>
      <c r="V637" s="37">
        <f t="shared" si="188"/>
        <v>8.1488503685051335E-3</v>
      </c>
      <c r="W637" s="37">
        <f t="shared" si="188"/>
        <v>7.7851126610001386E-3</v>
      </c>
      <c r="X637" s="37">
        <f t="shared" si="188"/>
        <v>7.8612193698885825E-3</v>
      </c>
      <c r="Y637" s="37">
        <f t="shared" si="188"/>
        <v>8.2134596704831232E-3</v>
      </c>
      <c r="Z637" s="37">
        <f t="shared" si="188"/>
        <v>8.2162629229271533E-3</v>
      </c>
      <c r="AA637" s="37">
        <f t="shared" si="188"/>
        <v>8.2591275035885318E-3</v>
      </c>
      <c r="AB637" s="37">
        <f t="shared" si="188"/>
        <v>8.4399513588255797E-3</v>
      </c>
      <c r="AC637" s="37">
        <f t="shared" si="188"/>
        <v>8.0649728980338956E-3</v>
      </c>
      <c r="AD637" s="37">
        <f t="shared" si="188"/>
        <v>8.6514831348641508E-3</v>
      </c>
      <c r="AE637" s="37">
        <f t="shared" si="188"/>
        <v>9.3468254355580597E-3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89">+C642+C643</f>
        <v>0</v>
      </c>
      <c r="D641" s="21">
        <f t="shared" si="189"/>
        <v>0</v>
      </c>
      <c r="E641" s="21">
        <f t="shared" si="189"/>
        <v>0</v>
      </c>
      <c r="F641" s="21">
        <f t="shared" si="189"/>
        <v>0</v>
      </c>
      <c r="G641" s="21">
        <f t="shared" si="189"/>
        <v>0</v>
      </c>
      <c r="H641" s="21">
        <f t="shared" si="189"/>
        <v>0</v>
      </c>
      <c r="I641" s="21">
        <f t="shared" si="189"/>
        <v>0</v>
      </c>
      <c r="J641" s="21">
        <f t="shared" si="189"/>
        <v>0</v>
      </c>
      <c r="K641" s="21">
        <f t="shared" si="189"/>
        <v>0</v>
      </c>
      <c r="L641" s="21">
        <f t="shared" si="189"/>
        <v>0</v>
      </c>
      <c r="M641" s="21">
        <f t="shared" si="189"/>
        <v>0</v>
      </c>
      <c r="N641" s="21">
        <f t="shared" si="189"/>
        <v>0</v>
      </c>
      <c r="O641" s="21">
        <f t="shared" si="189"/>
        <v>0</v>
      </c>
      <c r="P641" s="21">
        <f t="shared" si="189"/>
        <v>0</v>
      </c>
      <c r="Q641" s="21">
        <f t="shared" si="189"/>
        <v>0</v>
      </c>
      <c r="R641" s="21">
        <f t="shared" si="189"/>
        <v>0</v>
      </c>
      <c r="S641" s="21">
        <f t="shared" si="189"/>
        <v>0</v>
      </c>
      <c r="T641" s="21">
        <f t="shared" si="189"/>
        <v>0</v>
      </c>
      <c r="U641" s="21">
        <f t="shared" si="189"/>
        <v>0</v>
      </c>
      <c r="V641" s="21">
        <f t="shared" si="189"/>
        <v>0</v>
      </c>
      <c r="W641" s="21">
        <f t="shared" si="189"/>
        <v>0</v>
      </c>
      <c r="X641" s="21">
        <f t="shared" si="189"/>
        <v>0</v>
      </c>
      <c r="Y641" s="21">
        <f t="shared" si="189"/>
        <v>0</v>
      </c>
      <c r="Z641" s="21">
        <f t="shared" si="189"/>
        <v>0</v>
      </c>
      <c r="AA641" s="21">
        <f t="shared" si="189"/>
        <v>0</v>
      </c>
      <c r="AB641" s="21">
        <f t="shared" si="189"/>
        <v>0</v>
      </c>
      <c r="AC641" s="21">
        <f t="shared" si="189"/>
        <v>0</v>
      </c>
      <c r="AD641" s="21">
        <f t="shared" si="189"/>
        <v>0</v>
      </c>
      <c r="AE641" s="21">
        <f t="shared" si="189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0">+C585</f>
        <v>0</v>
      </c>
      <c r="D642" s="37">
        <f t="shared" si="190"/>
        <v>0</v>
      </c>
      <c r="E642" s="37">
        <f t="shared" si="190"/>
        <v>0</v>
      </c>
      <c r="F642" s="37">
        <f t="shared" si="190"/>
        <v>0</v>
      </c>
      <c r="G642" s="37">
        <f t="shared" si="190"/>
        <v>0</v>
      </c>
      <c r="H642" s="37">
        <f t="shared" si="190"/>
        <v>0</v>
      </c>
      <c r="I642" s="37">
        <f t="shared" si="190"/>
        <v>0</v>
      </c>
      <c r="J642" s="37">
        <f t="shared" si="190"/>
        <v>0</v>
      </c>
      <c r="K642" s="37">
        <f t="shared" si="190"/>
        <v>0</v>
      </c>
      <c r="L642" s="37">
        <f t="shared" si="190"/>
        <v>0</v>
      </c>
      <c r="M642" s="37">
        <f t="shared" si="190"/>
        <v>0</v>
      </c>
      <c r="N642" s="37">
        <f t="shared" si="190"/>
        <v>0</v>
      </c>
      <c r="O642" s="37">
        <f t="shared" si="190"/>
        <v>0</v>
      </c>
      <c r="P642" s="37">
        <f t="shared" si="190"/>
        <v>0</v>
      </c>
      <c r="Q642" s="37">
        <f t="shared" si="190"/>
        <v>0</v>
      </c>
      <c r="R642" s="37">
        <f t="shared" si="190"/>
        <v>0</v>
      </c>
      <c r="S642" s="37">
        <f t="shared" ref="D642:AE644" si="191">+S585</f>
        <v>0</v>
      </c>
      <c r="T642" s="37">
        <f t="shared" si="191"/>
        <v>0</v>
      </c>
      <c r="U642" s="37">
        <f t="shared" si="191"/>
        <v>0</v>
      </c>
      <c r="V642" s="37">
        <f t="shared" si="191"/>
        <v>0</v>
      </c>
      <c r="W642" s="37">
        <f t="shared" si="191"/>
        <v>0</v>
      </c>
      <c r="X642" s="37">
        <f t="shared" si="191"/>
        <v>0</v>
      </c>
      <c r="Y642" s="37">
        <f t="shared" si="191"/>
        <v>0</v>
      </c>
      <c r="Z642" s="37">
        <f t="shared" si="191"/>
        <v>0</v>
      </c>
      <c r="AA642" s="37">
        <f t="shared" si="191"/>
        <v>0</v>
      </c>
      <c r="AB642" s="37">
        <f t="shared" si="191"/>
        <v>0</v>
      </c>
      <c r="AC642" s="37">
        <f t="shared" si="191"/>
        <v>0</v>
      </c>
      <c r="AD642" s="37">
        <f t="shared" si="191"/>
        <v>0</v>
      </c>
      <c r="AE642" s="37">
        <f t="shared" si="191"/>
        <v>0</v>
      </c>
    </row>
    <row r="643" spans="1:31" x14ac:dyDescent="0.2">
      <c r="A643" s="9" t="s">
        <v>224</v>
      </c>
      <c r="B643" s="4" t="s">
        <v>225</v>
      </c>
      <c r="C643" s="37">
        <f t="shared" si="190"/>
        <v>0</v>
      </c>
      <c r="D643" s="37">
        <f t="shared" si="191"/>
        <v>0</v>
      </c>
      <c r="E643" s="37">
        <f t="shared" si="191"/>
        <v>0</v>
      </c>
      <c r="F643" s="37">
        <f t="shared" si="191"/>
        <v>0</v>
      </c>
      <c r="G643" s="37">
        <f t="shared" si="191"/>
        <v>0</v>
      </c>
      <c r="H643" s="37">
        <f t="shared" si="191"/>
        <v>0</v>
      </c>
      <c r="I643" s="37">
        <f t="shared" si="191"/>
        <v>0</v>
      </c>
      <c r="J643" s="37">
        <f t="shared" si="191"/>
        <v>0</v>
      </c>
      <c r="K643" s="37">
        <f t="shared" si="191"/>
        <v>0</v>
      </c>
      <c r="L643" s="37">
        <f t="shared" si="191"/>
        <v>0</v>
      </c>
      <c r="M643" s="37">
        <f t="shared" si="191"/>
        <v>0</v>
      </c>
      <c r="N643" s="37">
        <f t="shared" si="191"/>
        <v>0</v>
      </c>
      <c r="O643" s="37">
        <f t="shared" si="191"/>
        <v>0</v>
      </c>
      <c r="P643" s="37">
        <f t="shared" si="191"/>
        <v>0</v>
      </c>
      <c r="Q643" s="37">
        <f t="shared" si="191"/>
        <v>0</v>
      </c>
      <c r="R643" s="37">
        <f t="shared" si="191"/>
        <v>0</v>
      </c>
      <c r="S643" s="37">
        <f t="shared" si="191"/>
        <v>0</v>
      </c>
      <c r="T643" s="37">
        <f t="shared" si="191"/>
        <v>0</v>
      </c>
      <c r="U643" s="37">
        <f t="shared" si="191"/>
        <v>0</v>
      </c>
      <c r="V643" s="37">
        <f t="shared" si="191"/>
        <v>0</v>
      </c>
      <c r="W643" s="37">
        <f t="shared" si="191"/>
        <v>0</v>
      </c>
      <c r="X643" s="37">
        <f t="shared" si="191"/>
        <v>0</v>
      </c>
      <c r="Y643" s="37">
        <f t="shared" si="191"/>
        <v>0</v>
      </c>
      <c r="Z643" s="37">
        <f t="shared" si="191"/>
        <v>0</v>
      </c>
      <c r="AA643" s="37">
        <f t="shared" si="191"/>
        <v>0</v>
      </c>
      <c r="AB643" s="37">
        <f t="shared" si="191"/>
        <v>0</v>
      </c>
      <c r="AC643" s="37">
        <f t="shared" si="191"/>
        <v>0</v>
      </c>
      <c r="AD643" s="37">
        <f t="shared" si="191"/>
        <v>0</v>
      </c>
      <c r="AE643" s="37">
        <f t="shared" si="191"/>
        <v>0</v>
      </c>
    </row>
    <row r="644" spans="1:31" x14ac:dyDescent="0.2">
      <c r="A644" s="9" t="s">
        <v>226</v>
      </c>
      <c r="B644" s="4" t="s">
        <v>141</v>
      </c>
      <c r="C644" s="37">
        <f t="shared" si="190"/>
        <v>0</v>
      </c>
      <c r="D644" s="37">
        <f t="shared" si="191"/>
        <v>0</v>
      </c>
      <c r="E644" s="37">
        <f t="shared" si="191"/>
        <v>0</v>
      </c>
      <c r="F644" s="37">
        <f t="shared" si="191"/>
        <v>0</v>
      </c>
      <c r="G644" s="37">
        <f t="shared" si="191"/>
        <v>0</v>
      </c>
      <c r="H644" s="37">
        <f t="shared" si="191"/>
        <v>0</v>
      </c>
      <c r="I644" s="37">
        <f t="shared" si="191"/>
        <v>0</v>
      </c>
      <c r="J644" s="37">
        <f t="shared" si="191"/>
        <v>0</v>
      </c>
      <c r="K644" s="37">
        <f t="shared" si="191"/>
        <v>0</v>
      </c>
      <c r="L644" s="37">
        <f t="shared" si="191"/>
        <v>0</v>
      </c>
      <c r="M644" s="37">
        <f t="shared" si="191"/>
        <v>0</v>
      </c>
      <c r="N644" s="37">
        <f t="shared" si="191"/>
        <v>0</v>
      </c>
      <c r="O644" s="37">
        <f t="shared" si="191"/>
        <v>0</v>
      </c>
      <c r="P644" s="37">
        <f t="shared" si="191"/>
        <v>0</v>
      </c>
      <c r="Q644" s="37">
        <f t="shared" si="191"/>
        <v>0</v>
      </c>
      <c r="R644" s="37">
        <f t="shared" si="191"/>
        <v>0</v>
      </c>
      <c r="S644" s="37">
        <f t="shared" si="191"/>
        <v>0</v>
      </c>
      <c r="T644" s="37">
        <f t="shared" si="191"/>
        <v>0</v>
      </c>
      <c r="U644" s="37">
        <f t="shared" si="191"/>
        <v>0</v>
      </c>
      <c r="V644" s="37">
        <f t="shared" si="191"/>
        <v>0</v>
      </c>
      <c r="W644" s="37">
        <f t="shared" si="191"/>
        <v>0</v>
      </c>
      <c r="X644" s="37">
        <f t="shared" si="191"/>
        <v>0</v>
      </c>
      <c r="Y644" s="37">
        <f t="shared" si="191"/>
        <v>0</v>
      </c>
      <c r="Z644" s="37">
        <f t="shared" si="191"/>
        <v>0</v>
      </c>
      <c r="AA644" s="37">
        <f t="shared" si="191"/>
        <v>0</v>
      </c>
      <c r="AB644" s="37">
        <f t="shared" si="191"/>
        <v>0</v>
      </c>
      <c r="AC644" s="37">
        <f t="shared" si="191"/>
        <v>0</v>
      </c>
      <c r="AD644" s="37">
        <f t="shared" si="191"/>
        <v>0</v>
      </c>
      <c r="AE644" s="37">
        <f t="shared" si="191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2">+C656-C4</f>
        <v>0</v>
      </c>
      <c r="D654" s="70">
        <f t="shared" si="192"/>
        <v>0</v>
      </c>
      <c r="E654" s="70">
        <f t="shared" si="192"/>
        <v>0</v>
      </c>
      <c r="F654" s="70">
        <f t="shared" si="192"/>
        <v>0</v>
      </c>
      <c r="G654" s="70">
        <f t="shared" si="192"/>
        <v>0</v>
      </c>
      <c r="H654" s="70">
        <f t="shared" si="192"/>
        <v>0</v>
      </c>
      <c r="I654" s="70">
        <f t="shared" si="192"/>
        <v>0</v>
      </c>
      <c r="J654" s="70">
        <f t="shared" si="192"/>
        <v>0</v>
      </c>
      <c r="K654" s="70">
        <f t="shared" si="192"/>
        <v>0</v>
      </c>
      <c r="L654" s="70">
        <f t="shared" si="192"/>
        <v>0</v>
      </c>
      <c r="M654" s="70">
        <f t="shared" si="192"/>
        <v>0</v>
      </c>
      <c r="N654" s="70">
        <f t="shared" si="192"/>
        <v>0</v>
      </c>
      <c r="O654" s="70">
        <f t="shared" si="192"/>
        <v>0</v>
      </c>
      <c r="P654" s="70">
        <f t="shared" si="192"/>
        <v>0</v>
      </c>
      <c r="Q654" s="70">
        <f t="shared" si="192"/>
        <v>0</v>
      </c>
      <c r="R654" s="70">
        <f t="shared" si="192"/>
        <v>0</v>
      </c>
      <c r="S654" s="70">
        <f t="shared" si="192"/>
        <v>0</v>
      </c>
      <c r="T654" s="70">
        <f t="shared" si="192"/>
        <v>0</v>
      </c>
      <c r="U654" s="70">
        <f t="shared" si="192"/>
        <v>0</v>
      </c>
      <c r="V654" s="70">
        <f t="shared" si="192"/>
        <v>0</v>
      </c>
      <c r="W654" s="70">
        <f t="shared" si="192"/>
        <v>0</v>
      </c>
      <c r="X654" s="70">
        <f t="shared" si="192"/>
        <v>0</v>
      </c>
      <c r="Y654" s="70">
        <f t="shared" si="192"/>
        <v>0</v>
      </c>
      <c r="Z654" s="70">
        <f t="shared" si="192"/>
        <v>0</v>
      </c>
      <c r="AA654" s="70">
        <f t="shared" si="192"/>
        <v>0</v>
      </c>
      <c r="AB654" s="70">
        <f t="shared" si="192"/>
        <v>0</v>
      </c>
      <c r="AC654" s="70">
        <f t="shared" si="192"/>
        <v>0</v>
      </c>
      <c r="AD654" s="70">
        <f t="shared" si="192"/>
        <v>0</v>
      </c>
      <c r="AE654" s="70">
        <f t="shared" si="192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3">+C657+C658+C659+C660+C661</f>
        <v>4.8687974370385655E-2</v>
      </c>
      <c r="D656" s="28">
        <f t="shared" si="193"/>
        <v>4.887014409617757E-2</v>
      </c>
      <c r="E656" s="28">
        <f t="shared" si="193"/>
        <v>5.1274390971917869E-2</v>
      </c>
      <c r="F656" s="28">
        <f t="shared" si="193"/>
        <v>5.3655567819228825E-2</v>
      </c>
      <c r="G656" s="28">
        <f t="shared" si="193"/>
        <v>5.6073839061066444E-2</v>
      </c>
      <c r="H656" s="28">
        <f t="shared" si="193"/>
        <v>5.9198206860985064E-2</v>
      </c>
      <c r="I656" s="28">
        <f t="shared" si="193"/>
        <v>6.7731529655174316E-2</v>
      </c>
      <c r="J656" s="28">
        <f t="shared" si="193"/>
        <v>7.0054537578152776E-2</v>
      </c>
      <c r="K656" s="28">
        <f t="shared" si="193"/>
        <v>7.2409763791642726E-2</v>
      </c>
      <c r="L656" s="28">
        <f t="shared" si="193"/>
        <v>8.5236561677176845E-2</v>
      </c>
      <c r="M656" s="28">
        <f t="shared" si="193"/>
        <v>8.4014198890122543E-2</v>
      </c>
      <c r="N656" s="28">
        <f t="shared" si="193"/>
        <v>7.722736183546125E-2</v>
      </c>
      <c r="O656" s="28">
        <f t="shared" si="193"/>
        <v>7.7323711358967928E-2</v>
      </c>
      <c r="P656" s="28">
        <f t="shared" si="193"/>
        <v>7.761062658553633E-2</v>
      </c>
      <c r="Q656" s="28">
        <f t="shared" si="193"/>
        <v>7.7934124694821305E-2</v>
      </c>
      <c r="R656" s="28">
        <f t="shared" si="193"/>
        <v>7.3852950282315907E-2</v>
      </c>
      <c r="S656" s="28">
        <f t="shared" si="193"/>
        <v>7.8343155481766971E-2</v>
      </c>
      <c r="T656" s="28">
        <f t="shared" si="193"/>
        <v>8.4175002475548696E-2</v>
      </c>
      <c r="U656" s="28">
        <f t="shared" si="193"/>
        <v>9.0297822724995563E-2</v>
      </c>
      <c r="V656" s="28">
        <f t="shared" si="193"/>
        <v>9.1412207778606647E-2</v>
      </c>
      <c r="W656" s="28">
        <f t="shared" si="193"/>
        <v>9.1940980147947854E-2</v>
      </c>
      <c r="X656" s="28">
        <f t="shared" si="193"/>
        <v>9.1736225704484309E-2</v>
      </c>
      <c r="Y656" s="28">
        <f t="shared" si="193"/>
        <v>8.8670062259033039E-2</v>
      </c>
      <c r="Z656" s="28">
        <f t="shared" si="193"/>
        <v>9.1149242484105136E-2</v>
      </c>
      <c r="AA656" s="28">
        <f t="shared" si="193"/>
        <v>8.8385700502662951E-2</v>
      </c>
      <c r="AB656" s="28">
        <f t="shared" si="193"/>
        <v>9.3968811991701734E-2</v>
      </c>
      <c r="AC656" s="28">
        <f t="shared" si="193"/>
        <v>9.6380669352765153E-2</v>
      </c>
      <c r="AD656" s="28">
        <f t="shared" si="193"/>
        <v>8.9661065877132753E-2</v>
      </c>
      <c r="AE656" s="28">
        <f t="shared" si="193"/>
        <v>9.1490102278382501E-2</v>
      </c>
    </row>
    <row r="657" spans="1:31" x14ac:dyDescent="0.2">
      <c r="A657" s="6" t="s">
        <v>19</v>
      </c>
      <c r="B657" s="7" t="s">
        <v>20</v>
      </c>
      <c r="C657" s="28">
        <f t="shared" ref="C657:AE657" si="194">+C600</f>
        <v>1.7568420731829692E-2</v>
      </c>
      <c r="D657" s="28">
        <f t="shared" si="194"/>
        <v>1.7827274174026693E-2</v>
      </c>
      <c r="E657" s="28">
        <f t="shared" si="194"/>
        <v>1.9657263212159465E-2</v>
      </c>
      <c r="F657" s="28">
        <f t="shared" si="194"/>
        <v>2.1014208533866301E-2</v>
      </c>
      <c r="G657" s="28">
        <f t="shared" si="194"/>
        <v>2.3348790024466177E-2</v>
      </c>
      <c r="H657" s="28">
        <f t="shared" si="194"/>
        <v>2.602363127901592E-2</v>
      </c>
      <c r="I657" s="28">
        <f t="shared" si="194"/>
        <v>2.8340850076936562E-2</v>
      </c>
      <c r="J657" s="28">
        <f t="shared" si="194"/>
        <v>3.0298752296060664E-2</v>
      </c>
      <c r="K657" s="28">
        <f t="shared" si="194"/>
        <v>3.2341609026630504E-2</v>
      </c>
      <c r="L657" s="28">
        <f t="shared" si="194"/>
        <v>4.5238487013385079E-2</v>
      </c>
      <c r="M657" s="28">
        <f t="shared" si="194"/>
        <v>4.4760176560309756E-2</v>
      </c>
      <c r="N657" s="28">
        <f t="shared" si="194"/>
        <v>3.9330167841732433E-2</v>
      </c>
      <c r="O657" s="28">
        <f t="shared" si="194"/>
        <v>4.1050092004731184E-2</v>
      </c>
      <c r="P657" s="28">
        <f t="shared" si="194"/>
        <v>4.2045776959250811E-2</v>
      </c>
      <c r="Q657" s="28">
        <f t="shared" si="194"/>
        <v>4.0604485537927108E-2</v>
      </c>
      <c r="R657" s="28">
        <f t="shared" si="194"/>
        <v>3.931706657346308E-2</v>
      </c>
      <c r="S657" s="28">
        <f t="shared" si="194"/>
        <v>4.37749921068184E-2</v>
      </c>
      <c r="T657" s="28">
        <f t="shared" si="194"/>
        <v>4.9126793453331291E-2</v>
      </c>
      <c r="U657" s="28">
        <f t="shared" si="194"/>
        <v>5.4376349697028328E-2</v>
      </c>
      <c r="V657" s="28">
        <f t="shared" si="194"/>
        <v>5.5180580130592301E-2</v>
      </c>
      <c r="W657" s="28">
        <f t="shared" si="194"/>
        <v>5.6258837183475033E-2</v>
      </c>
      <c r="X657" s="28">
        <f t="shared" si="194"/>
        <v>5.7707398342459811E-2</v>
      </c>
      <c r="Y657" s="28">
        <f t="shared" si="194"/>
        <v>5.5724862897549327E-2</v>
      </c>
      <c r="Z657" s="28">
        <f t="shared" si="194"/>
        <v>5.8170362201842817E-2</v>
      </c>
      <c r="AA657" s="28">
        <f t="shared" si="194"/>
        <v>5.5170483661398921E-2</v>
      </c>
      <c r="AB657" s="28">
        <f t="shared" si="194"/>
        <v>6.0474329374503193E-2</v>
      </c>
      <c r="AC657" s="28">
        <f t="shared" si="194"/>
        <v>6.2903164065028383E-2</v>
      </c>
      <c r="AD657" s="28">
        <f t="shared" si="194"/>
        <v>5.5192968185396651E-2</v>
      </c>
      <c r="AE657" s="28">
        <f t="shared" si="194"/>
        <v>5.5873506042480169E-2</v>
      </c>
    </row>
    <row r="658" spans="1:31" x14ac:dyDescent="0.2">
      <c r="A658" s="12" t="s">
        <v>248</v>
      </c>
      <c r="B658" s="7" t="s">
        <v>249</v>
      </c>
      <c r="C658" s="28">
        <f t="shared" ref="C658:AE658" si="195">+C604</f>
        <v>3.3660909015722476E-5</v>
      </c>
      <c r="D658" s="28">
        <f t="shared" si="195"/>
        <v>3.3660909015722483E-5</v>
      </c>
      <c r="E658" s="28">
        <f t="shared" si="195"/>
        <v>3.3660909015722483E-5</v>
      </c>
      <c r="F658" s="28">
        <f t="shared" si="195"/>
        <v>3.3660909015722469E-5</v>
      </c>
      <c r="G658" s="28">
        <f t="shared" si="195"/>
        <v>3.3660909015722476E-5</v>
      </c>
      <c r="H658" s="28">
        <f t="shared" si="195"/>
        <v>3.3660909015722469E-5</v>
      </c>
      <c r="I658" s="28">
        <f t="shared" si="195"/>
        <v>3.3660909015722469E-5</v>
      </c>
      <c r="J658" s="28">
        <f t="shared" si="195"/>
        <v>3.3660909015722469E-5</v>
      </c>
      <c r="K658" s="28">
        <f t="shared" si="195"/>
        <v>3.3660909015722469E-5</v>
      </c>
      <c r="L658" s="28">
        <f t="shared" si="195"/>
        <v>3.3660909015722476E-5</v>
      </c>
      <c r="M658" s="28">
        <f t="shared" si="195"/>
        <v>3.3660909015722476E-5</v>
      </c>
      <c r="N658" s="28">
        <f t="shared" si="195"/>
        <v>3.3660909015722476E-5</v>
      </c>
      <c r="O658" s="28">
        <f t="shared" si="195"/>
        <v>3.3660909015722476E-5</v>
      </c>
      <c r="P658" s="28">
        <f t="shared" si="195"/>
        <v>3.4035063322103259E-5</v>
      </c>
      <c r="Q658" s="28">
        <f t="shared" si="195"/>
        <v>3.4456507693998302E-5</v>
      </c>
      <c r="R658" s="28">
        <f t="shared" si="195"/>
        <v>3.4874624093312543E-5</v>
      </c>
      <c r="S658" s="28">
        <f t="shared" si="195"/>
        <v>3.5289458576384609E-5</v>
      </c>
      <c r="T658" s="28">
        <f t="shared" si="195"/>
        <v>3.5710199292238482E-5</v>
      </c>
      <c r="U658" s="28">
        <f t="shared" si="195"/>
        <v>3.6137435858577349E-5</v>
      </c>
      <c r="V658" s="28">
        <f t="shared" si="195"/>
        <v>3.6563102423469895E-5</v>
      </c>
      <c r="W658" s="28">
        <f t="shared" si="195"/>
        <v>3.6975624687648876E-5</v>
      </c>
      <c r="X658" s="28">
        <f t="shared" si="195"/>
        <v>3.7434509590516575E-5</v>
      </c>
      <c r="Y658" s="28">
        <f t="shared" si="195"/>
        <v>3.1620895026631353E-5</v>
      </c>
      <c r="Z658" s="28">
        <f t="shared" si="195"/>
        <v>2.5631972532813707E-5</v>
      </c>
      <c r="AA658" s="28">
        <f t="shared" si="195"/>
        <v>2.7577661369830894E-5</v>
      </c>
      <c r="AB658" s="28">
        <f t="shared" si="195"/>
        <v>2.9530611553987308E-5</v>
      </c>
      <c r="AC658" s="28">
        <f t="shared" si="195"/>
        <v>2.4100944073399347E-5</v>
      </c>
      <c r="AD658" s="28">
        <f t="shared" si="195"/>
        <v>1.9816377890035766E-5</v>
      </c>
      <c r="AE658" s="28">
        <f t="shared" si="195"/>
        <v>1.5638521456829619E-5</v>
      </c>
    </row>
    <row r="659" spans="1:31" x14ac:dyDescent="0.2">
      <c r="A659" s="12" t="s">
        <v>390</v>
      </c>
      <c r="B659" s="7" t="s">
        <v>391</v>
      </c>
      <c r="C659" s="28">
        <f t="shared" ref="C659:AE659" si="196">+C613</f>
        <v>2.8931417778796226E-2</v>
      </c>
      <c r="D659" s="28">
        <f t="shared" si="196"/>
        <v>2.8640337350933524E-2</v>
      </c>
      <c r="E659" s="28">
        <f t="shared" si="196"/>
        <v>2.884704256969154E-2</v>
      </c>
      <c r="F659" s="28">
        <f t="shared" si="196"/>
        <v>2.9848085902590232E-2</v>
      </c>
      <c r="G659" s="28">
        <f t="shared" si="196"/>
        <v>2.9948557669337784E-2</v>
      </c>
      <c r="H659" s="28">
        <f t="shared" si="196"/>
        <v>3.0047853891383498E-2</v>
      </c>
      <c r="I659" s="28">
        <f t="shared" si="196"/>
        <v>2.8875136471810368E-2</v>
      </c>
      <c r="J659" s="28">
        <f t="shared" si="196"/>
        <v>2.8576212053630624E-2</v>
      </c>
      <c r="K659" s="28">
        <f t="shared" si="196"/>
        <v>2.8115889540058534E-2</v>
      </c>
      <c r="L659" s="28">
        <f t="shared" si="196"/>
        <v>2.833527793896079E-2</v>
      </c>
      <c r="M659" s="28">
        <f t="shared" si="196"/>
        <v>2.7254891645543896E-2</v>
      </c>
      <c r="N659" s="28">
        <f t="shared" si="196"/>
        <v>2.7349685010728306E-2</v>
      </c>
      <c r="O659" s="28">
        <f t="shared" si="196"/>
        <v>2.7557007772882468E-2</v>
      </c>
      <c r="P659" s="28">
        <f t="shared" si="196"/>
        <v>2.6415224032749336E-2</v>
      </c>
      <c r="Q659" s="28">
        <f t="shared" si="196"/>
        <v>2.7531751769967357E-2</v>
      </c>
      <c r="R659" s="28">
        <f t="shared" si="196"/>
        <v>2.6348248175307506E-2</v>
      </c>
      <c r="S659" s="28">
        <f t="shared" si="196"/>
        <v>2.6527666068463306E-2</v>
      </c>
      <c r="T659" s="28">
        <f t="shared" si="196"/>
        <v>2.7143370643718044E-2</v>
      </c>
      <c r="U659" s="28">
        <f t="shared" si="196"/>
        <v>2.772675828095824E-2</v>
      </c>
      <c r="V659" s="28">
        <f t="shared" si="196"/>
        <v>2.7958795843075916E-2</v>
      </c>
      <c r="W659" s="28">
        <f t="shared" si="196"/>
        <v>2.7766394614829017E-2</v>
      </c>
      <c r="X659" s="28">
        <f t="shared" si="196"/>
        <v>2.6025259677812669E-2</v>
      </c>
      <c r="Y659" s="28">
        <f t="shared" si="196"/>
        <v>2.4581811753394106E-2</v>
      </c>
      <c r="Z659" s="28">
        <f t="shared" si="196"/>
        <v>2.4607709521201906E-2</v>
      </c>
      <c r="AA659" s="28">
        <f t="shared" si="196"/>
        <v>2.4795163476530525E-2</v>
      </c>
      <c r="AB659" s="28">
        <f t="shared" si="196"/>
        <v>2.4781416230984732E-2</v>
      </c>
      <c r="AC659" s="28">
        <f t="shared" si="196"/>
        <v>2.5206916628216926E-2</v>
      </c>
      <c r="AD659" s="28">
        <f t="shared" si="196"/>
        <v>2.5620622012155415E-2</v>
      </c>
      <c r="AE659" s="28">
        <f t="shared" si="196"/>
        <v>2.6062123777281638E-2</v>
      </c>
    </row>
    <row r="660" spans="1:31" x14ac:dyDescent="0.2">
      <c r="A660" s="12" t="s">
        <v>548</v>
      </c>
      <c r="B660" s="7" t="s">
        <v>804</v>
      </c>
      <c r="C660" s="28">
        <f t="shared" ref="C660:AE660" si="197">+C624</f>
        <v>0</v>
      </c>
      <c r="D660" s="28">
        <f t="shared" si="197"/>
        <v>0</v>
      </c>
      <c r="E660" s="28">
        <f t="shared" si="197"/>
        <v>0</v>
      </c>
      <c r="F660" s="28">
        <f t="shared" si="197"/>
        <v>0</v>
      </c>
      <c r="G660" s="28">
        <f t="shared" si="197"/>
        <v>0</v>
      </c>
      <c r="H660" s="28">
        <f t="shared" si="197"/>
        <v>0</v>
      </c>
      <c r="I660" s="28">
        <f t="shared" si="197"/>
        <v>0</v>
      </c>
      <c r="J660" s="28">
        <f t="shared" si="197"/>
        <v>0</v>
      </c>
      <c r="K660" s="28">
        <f t="shared" si="197"/>
        <v>0</v>
      </c>
      <c r="L660" s="28">
        <f t="shared" si="197"/>
        <v>0</v>
      </c>
      <c r="M660" s="28">
        <f t="shared" si="197"/>
        <v>0</v>
      </c>
      <c r="N660" s="28">
        <f t="shared" si="197"/>
        <v>0</v>
      </c>
      <c r="O660" s="28">
        <f t="shared" si="197"/>
        <v>0</v>
      </c>
      <c r="P660" s="28">
        <f t="shared" si="197"/>
        <v>0</v>
      </c>
      <c r="Q660" s="28">
        <f t="shared" si="197"/>
        <v>0</v>
      </c>
      <c r="R660" s="28">
        <f t="shared" si="197"/>
        <v>0</v>
      </c>
      <c r="S660" s="28">
        <f t="shared" si="197"/>
        <v>0</v>
      </c>
      <c r="T660" s="28">
        <f t="shared" si="197"/>
        <v>0</v>
      </c>
      <c r="U660" s="28">
        <f t="shared" si="197"/>
        <v>0</v>
      </c>
      <c r="V660" s="28">
        <f t="shared" si="197"/>
        <v>0</v>
      </c>
      <c r="W660" s="28">
        <f t="shared" si="197"/>
        <v>0</v>
      </c>
      <c r="X660" s="28">
        <f t="shared" si="197"/>
        <v>0</v>
      </c>
      <c r="Y660" s="28">
        <f t="shared" si="197"/>
        <v>0</v>
      </c>
      <c r="Z660" s="28">
        <f t="shared" si="197"/>
        <v>0</v>
      </c>
      <c r="AA660" s="28">
        <f t="shared" si="197"/>
        <v>0</v>
      </c>
      <c r="AB660" s="28">
        <f t="shared" si="197"/>
        <v>0</v>
      </c>
      <c r="AC660" s="28">
        <f t="shared" si="197"/>
        <v>0</v>
      </c>
      <c r="AD660" s="28">
        <f t="shared" si="197"/>
        <v>0</v>
      </c>
      <c r="AE660" s="28">
        <f t="shared" si="197"/>
        <v>2.8896000000000001E-7</v>
      </c>
    </row>
    <row r="661" spans="1:31" x14ac:dyDescent="0.2">
      <c r="A661" s="12" t="s">
        <v>721</v>
      </c>
      <c r="B661" s="7" t="s">
        <v>722</v>
      </c>
      <c r="C661" s="28">
        <f t="shared" ref="C661:AE661" si="198">+C633</f>
        <v>2.1544749507440147E-3</v>
      </c>
      <c r="D661" s="28">
        <f t="shared" si="198"/>
        <v>2.3688716622016345E-3</v>
      </c>
      <c r="E661" s="28">
        <f t="shared" si="198"/>
        <v>2.7364242810511414E-3</v>
      </c>
      <c r="F661" s="28">
        <f t="shared" si="198"/>
        <v>2.7596124737565729E-3</v>
      </c>
      <c r="G661" s="28">
        <f t="shared" si="198"/>
        <v>2.7428304582467582E-3</v>
      </c>
      <c r="H661" s="28">
        <f t="shared" si="198"/>
        <v>3.0930607815699293E-3</v>
      </c>
      <c r="I661" s="28">
        <f t="shared" si="198"/>
        <v>1.048188219741167E-2</v>
      </c>
      <c r="J661" s="28">
        <f t="shared" si="198"/>
        <v>1.1145912319445768E-2</v>
      </c>
      <c r="K661" s="28">
        <f t="shared" si="198"/>
        <v>1.1918604315937973E-2</v>
      </c>
      <c r="L661" s="28">
        <f t="shared" si="198"/>
        <v>1.1629135815815251E-2</v>
      </c>
      <c r="M661" s="28">
        <f t="shared" si="198"/>
        <v>1.1965469775253174E-2</v>
      </c>
      <c r="N661" s="28">
        <f t="shared" si="198"/>
        <v>1.0513848073984779E-2</v>
      </c>
      <c r="O661" s="28">
        <f t="shared" si="198"/>
        <v>8.6829506723385616E-3</v>
      </c>
      <c r="P661" s="28">
        <f t="shared" si="198"/>
        <v>9.1155905302140704E-3</v>
      </c>
      <c r="Q661" s="28">
        <f t="shared" si="198"/>
        <v>9.7634308792328463E-3</v>
      </c>
      <c r="R661" s="28">
        <f t="shared" si="198"/>
        <v>8.1527609094520052E-3</v>
      </c>
      <c r="S661" s="28">
        <f t="shared" si="198"/>
        <v>8.0052078479088823E-3</v>
      </c>
      <c r="T661" s="28">
        <f t="shared" si="198"/>
        <v>7.8691281792071296E-3</v>
      </c>
      <c r="U661" s="28">
        <f t="shared" si="198"/>
        <v>8.1585773111504129E-3</v>
      </c>
      <c r="V661" s="28">
        <f t="shared" si="198"/>
        <v>8.2362687025149591E-3</v>
      </c>
      <c r="W661" s="28">
        <f t="shared" si="198"/>
        <v>7.8787727249561568E-3</v>
      </c>
      <c r="X661" s="28">
        <f t="shared" si="198"/>
        <v>7.9661331746212968E-3</v>
      </c>
      <c r="Y661" s="28">
        <f t="shared" si="198"/>
        <v>8.3317667130629741E-3</v>
      </c>
      <c r="Z661" s="28">
        <f t="shared" si="198"/>
        <v>8.3455387885275952E-3</v>
      </c>
      <c r="AA661" s="28">
        <f t="shared" si="198"/>
        <v>8.3924757033636763E-3</v>
      </c>
      <c r="AB661" s="28">
        <f t="shared" si="198"/>
        <v>8.683535774659832E-3</v>
      </c>
      <c r="AC661" s="28">
        <f t="shared" si="198"/>
        <v>8.2464877154464506E-3</v>
      </c>
      <c r="AD661" s="28">
        <f t="shared" si="198"/>
        <v>8.8276593016906515E-3</v>
      </c>
      <c r="AE661" s="28">
        <f t="shared" si="198"/>
        <v>9.5385449771638788E-3</v>
      </c>
    </row>
  </sheetData>
  <conditionalFormatting sqref="C2:AC2">
    <cfRule type="cellIs" dxfId="511" priority="348" operator="equal">
      <formula>0</formula>
    </cfRule>
  </conditionalFormatting>
  <conditionalFormatting sqref="AD2:AE2">
    <cfRule type="cellIs" dxfId="510" priority="160" operator="equal">
      <formula>0</formula>
    </cfRule>
  </conditionalFormatting>
  <conditionalFormatting sqref="A425:B426 A430:B431 A434:B437 A427:A429">
    <cfRule type="cellIs" dxfId="509" priority="112" operator="lessThan">
      <formula>0</formula>
    </cfRule>
  </conditionalFormatting>
  <conditionalFormatting sqref="A432:B433">
    <cfRule type="cellIs" dxfId="508" priority="111" operator="lessThan">
      <formula>0</formula>
    </cfRule>
  </conditionalFormatting>
  <conditionalFormatting sqref="B555 A576:B581">
    <cfRule type="cellIs" dxfId="507" priority="110" operator="lessThan">
      <formula>0</formula>
    </cfRule>
  </conditionalFormatting>
  <conditionalFormatting sqref="A633:B638 B624">
    <cfRule type="cellIs" dxfId="506" priority="109" operator="lessThan">
      <formula>0</formula>
    </cfRule>
  </conditionalFormatting>
  <conditionalFormatting sqref="A661:B661">
    <cfRule type="cellIs" dxfId="505" priority="108" operator="lessThan">
      <formula>0</formula>
    </cfRule>
  </conditionalFormatting>
  <conditionalFormatting sqref="B659:B660">
    <cfRule type="cellIs" dxfId="504" priority="107" operator="lessThan">
      <formula>0</formula>
    </cfRule>
  </conditionalFormatting>
  <conditionalFormatting sqref="B613">
    <cfRule type="cellIs" dxfId="503" priority="106" operator="lessThan">
      <formula>0</formula>
    </cfRule>
  </conditionalFormatting>
  <conditionalFormatting sqref="C434 C425:C429 C431 C437">
    <cfRule type="cellIs" dxfId="502" priority="105" operator="lessThan">
      <formula>0</formula>
    </cfRule>
  </conditionalFormatting>
  <conditionalFormatting sqref="C211">
    <cfRule type="cellIs" dxfId="501" priority="101" operator="lessThan">
      <formula>0</formula>
    </cfRule>
  </conditionalFormatting>
  <conditionalFormatting sqref="C237 C191:C210 C212:C217 C230 C240 C277 C286 C292:C295 C219 C244 C252:C258 C260 C269:C270">
    <cfRule type="cellIs" dxfId="500" priority="104" operator="lessThan">
      <formula>0</formula>
    </cfRule>
  </conditionalFormatting>
  <conditionalFormatting sqref="C287">
    <cfRule type="cellIs" dxfId="499" priority="103" operator="lessThan">
      <formula>0</formula>
    </cfRule>
  </conditionalFormatting>
  <conditionalFormatting sqref="C291">
    <cfRule type="cellIs" dxfId="498" priority="102" operator="lessThan">
      <formula>0</formula>
    </cfRule>
  </conditionalFormatting>
  <conditionalFormatting sqref="C226">
    <cfRule type="cellIs" dxfId="497" priority="100" operator="lessThan">
      <formula>0</formula>
    </cfRule>
  </conditionalFormatting>
  <conditionalFormatting sqref="C272">
    <cfRule type="cellIs" dxfId="496" priority="99" operator="lessThan">
      <formula>0</formula>
    </cfRule>
  </conditionalFormatting>
  <conditionalFormatting sqref="C279">
    <cfRule type="cellIs" dxfId="495" priority="98" operator="lessThan">
      <formula>0</formula>
    </cfRule>
  </conditionalFormatting>
  <conditionalFormatting sqref="C297:C354 C356:C359 C393 C385:C391 C395:C417 C419:C424 C364:C383">
    <cfRule type="cellIs" dxfId="494" priority="97" operator="lessThan">
      <formula>0</formula>
    </cfRule>
  </conditionalFormatting>
  <conditionalFormatting sqref="C355">
    <cfRule type="cellIs" dxfId="493" priority="96" operator="lessThan">
      <formula>0</formula>
    </cfRule>
  </conditionalFormatting>
  <conditionalFormatting sqref="C580">
    <cfRule type="cellIs" dxfId="492" priority="75" operator="lessThan">
      <formula>0</formula>
    </cfRule>
  </conditionalFormatting>
  <conditionalFormatting sqref="C613">
    <cfRule type="cellIs" dxfId="491" priority="85" operator="lessThan">
      <formula>0</formula>
    </cfRule>
  </conditionalFormatting>
  <conditionalFormatting sqref="C555:C556 C581 C574:C577 C565:C571 C561:C562 C558:C559">
    <cfRule type="cellIs" dxfId="490" priority="84" operator="lessThan">
      <formula>0</formula>
    </cfRule>
  </conditionalFormatting>
  <conditionalFormatting sqref="C638 C631:C634 C624">
    <cfRule type="cellIs" dxfId="489" priority="83" operator="lessThan">
      <formula>0</formula>
    </cfRule>
  </conditionalFormatting>
  <conditionalFormatting sqref="C659">
    <cfRule type="cellIs" dxfId="488" priority="82" operator="lessThan">
      <formula>0</formula>
    </cfRule>
  </conditionalFormatting>
  <conditionalFormatting sqref="C660">
    <cfRule type="cellIs" dxfId="487" priority="81" operator="lessThan">
      <formula>0</formula>
    </cfRule>
  </conditionalFormatting>
  <conditionalFormatting sqref="C661">
    <cfRule type="cellIs" dxfId="486" priority="80" operator="lessThan">
      <formula>0</formula>
    </cfRule>
  </conditionalFormatting>
  <conditionalFormatting sqref="C557">
    <cfRule type="cellIs" dxfId="485" priority="79" operator="lessThan">
      <formula>0</formula>
    </cfRule>
  </conditionalFormatting>
  <conditionalFormatting sqref="C560">
    <cfRule type="cellIs" dxfId="484" priority="78" operator="lessThan">
      <formula>0</formula>
    </cfRule>
  </conditionalFormatting>
  <conditionalFormatting sqref="C563:C564">
    <cfRule type="cellIs" dxfId="483" priority="77" operator="lessThan">
      <formula>0</formula>
    </cfRule>
  </conditionalFormatting>
  <conditionalFormatting sqref="C572:C573">
    <cfRule type="cellIs" dxfId="482" priority="76" operator="lessThan">
      <formula>0</formula>
    </cfRule>
  </conditionalFormatting>
  <conditionalFormatting sqref="C585:C586">
    <cfRule type="cellIs" dxfId="481" priority="74" operator="lessThan">
      <formula>0</formula>
    </cfRule>
  </conditionalFormatting>
  <conditionalFormatting sqref="C601:C602">
    <cfRule type="cellIs" dxfId="480" priority="73" operator="lessThan">
      <formula>0</formula>
    </cfRule>
  </conditionalFormatting>
  <conditionalFormatting sqref="C605:C609">
    <cfRule type="cellIs" dxfId="479" priority="72" operator="lessThan">
      <formula>0</formula>
    </cfRule>
  </conditionalFormatting>
  <conditionalFormatting sqref="C611:C612">
    <cfRule type="cellIs" dxfId="478" priority="71" operator="lessThan">
      <formula>0</formula>
    </cfRule>
  </conditionalFormatting>
  <conditionalFormatting sqref="C626">
    <cfRule type="cellIs" dxfId="477" priority="70" operator="lessThan">
      <formula>0</formula>
    </cfRule>
  </conditionalFormatting>
  <conditionalFormatting sqref="C637">
    <cfRule type="cellIs" dxfId="476" priority="69" operator="lessThan">
      <formula>0</formula>
    </cfRule>
  </conditionalFormatting>
  <conditionalFormatting sqref="C642:C644">
    <cfRule type="cellIs" dxfId="475" priority="68" operator="lessThan">
      <formula>0</formula>
    </cfRule>
  </conditionalFormatting>
  <conditionalFormatting sqref="C625">
    <cfRule type="cellIs" dxfId="474" priority="67" operator="lessThan">
      <formula>0</formula>
    </cfRule>
  </conditionalFormatting>
  <conditionalFormatting sqref="C627">
    <cfRule type="cellIs" dxfId="473" priority="66" operator="lessThan">
      <formula>0</formula>
    </cfRule>
  </conditionalFormatting>
  <conditionalFormatting sqref="C630">
    <cfRule type="cellIs" dxfId="472" priority="65" operator="lessThan">
      <formula>0</formula>
    </cfRule>
  </conditionalFormatting>
  <conditionalFormatting sqref="C578">
    <cfRule type="cellIs" dxfId="471" priority="64" operator="lessThan">
      <formula>0</formula>
    </cfRule>
  </conditionalFormatting>
  <conditionalFormatting sqref="C579">
    <cfRule type="cellIs" dxfId="470" priority="63" operator="lessThan">
      <formula>0</formula>
    </cfRule>
  </conditionalFormatting>
  <conditionalFormatting sqref="C635:C636">
    <cfRule type="cellIs" dxfId="469" priority="62" operator="lessThan">
      <formula>0</formula>
    </cfRule>
  </conditionalFormatting>
  <conditionalFormatting sqref="C526:C554">
    <cfRule type="cellIs" dxfId="468" priority="61" operator="lessThan">
      <formula>0</formula>
    </cfRule>
  </conditionalFormatting>
  <conditionalFormatting sqref="C524:C525">
    <cfRule type="cellIs" dxfId="467" priority="60" operator="lessThan">
      <formula>0</formula>
    </cfRule>
  </conditionalFormatting>
  <conditionalFormatting sqref="C628">
    <cfRule type="cellIs" dxfId="466" priority="58" operator="lessThan">
      <formula>0</formula>
    </cfRule>
  </conditionalFormatting>
  <conditionalFormatting sqref="C614:C623">
    <cfRule type="cellIs" dxfId="465" priority="59" operator="lessThan">
      <formula>0</formula>
    </cfRule>
  </conditionalFormatting>
  <conditionalFormatting sqref="C629">
    <cfRule type="cellIs" dxfId="464" priority="57" operator="lessThan">
      <formula>0</formula>
    </cfRule>
  </conditionalFormatting>
  <conditionalFormatting sqref="C597">
    <cfRule type="cellIs" dxfId="463" priority="56" operator="lessThan">
      <formula>0</formula>
    </cfRule>
  </conditionalFormatting>
  <conditionalFormatting sqref="C597">
    <cfRule type="cellIs" dxfId="462" priority="54" operator="equal">
      <formula>0</formula>
    </cfRule>
    <cfRule type="cellIs" dxfId="461" priority="55" operator="equal">
      <formula>0</formula>
    </cfRule>
  </conditionalFormatting>
  <conditionalFormatting sqref="C654">
    <cfRule type="cellIs" dxfId="460" priority="53" operator="lessThan">
      <formula>0</formula>
    </cfRule>
  </conditionalFormatting>
  <conditionalFormatting sqref="C654">
    <cfRule type="cellIs" dxfId="459" priority="51" operator="equal">
      <formula>0</formula>
    </cfRule>
    <cfRule type="cellIs" dxfId="458" priority="52" operator="equal">
      <formula>0</formula>
    </cfRule>
  </conditionalFormatting>
  <conditionalFormatting sqref="D434:AE434 D425:AE429 D431:AE431 D437:AE437">
    <cfRule type="cellIs" dxfId="457" priority="49" operator="lessThan">
      <formula>0</formula>
    </cfRule>
  </conditionalFormatting>
  <conditionalFormatting sqref="D211:AE211">
    <cfRule type="cellIs" dxfId="456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55" priority="48" operator="lessThan">
      <formula>0</formula>
    </cfRule>
  </conditionalFormatting>
  <conditionalFormatting sqref="D287:AE287">
    <cfRule type="cellIs" dxfId="454" priority="47" operator="lessThan">
      <formula>0</formula>
    </cfRule>
  </conditionalFormatting>
  <conditionalFormatting sqref="D291:AE291">
    <cfRule type="cellIs" dxfId="453" priority="46" operator="lessThan">
      <formula>0</formula>
    </cfRule>
  </conditionalFormatting>
  <conditionalFormatting sqref="D226:AE226">
    <cfRule type="cellIs" dxfId="452" priority="44" operator="lessThan">
      <formula>0</formula>
    </cfRule>
  </conditionalFormatting>
  <conditionalFormatting sqref="D272:AE272">
    <cfRule type="cellIs" dxfId="451" priority="43" operator="lessThan">
      <formula>0</formula>
    </cfRule>
  </conditionalFormatting>
  <conditionalFormatting sqref="D279:AE279">
    <cfRule type="cellIs" dxfId="450" priority="42" operator="lessThan">
      <formula>0</formula>
    </cfRule>
  </conditionalFormatting>
  <conditionalFormatting sqref="D297:AE354 D356:AE359 D393:AE393 D385:AE391 D395:AE417 D419:AE424 D364:AE383">
    <cfRule type="cellIs" dxfId="449" priority="41" operator="lessThan">
      <formula>0</formula>
    </cfRule>
  </conditionalFormatting>
  <conditionalFormatting sqref="D355:AE355">
    <cfRule type="cellIs" dxfId="448" priority="40" operator="lessThan">
      <formula>0</formula>
    </cfRule>
  </conditionalFormatting>
  <conditionalFormatting sqref="D580:AE580">
    <cfRule type="cellIs" dxfId="447" priority="29" operator="lessThan">
      <formula>0</formula>
    </cfRule>
  </conditionalFormatting>
  <conditionalFormatting sqref="D613:AE613">
    <cfRule type="cellIs" dxfId="446" priority="39" operator="lessThan">
      <formula>0</formula>
    </cfRule>
  </conditionalFormatting>
  <conditionalFormatting sqref="D555:AE556 D581:AE581 D574:AE577 D565:AE571 D561:AE562 D558:AE559">
    <cfRule type="cellIs" dxfId="445" priority="38" operator="lessThan">
      <formula>0</formula>
    </cfRule>
  </conditionalFormatting>
  <conditionalFormatting sqref="D638:AE638 D631:AE634 D624:AE624">
    <cfRule type="cellIs" dxfId="444" priority="37" operator="lessThan">
      <formula>0</formula>
    </cfRule>
  </conditionalFormatting>
  <conditionalFormatting sqref="D659:AE659">
    <cfRule type="cellIs" dxfId="443" priority="36" operator="lessThan">
      <formula>0</formula>
    </cfRule>
  </conditionalFormatting>
  <conditionalFormatting sqref="D660:AE660">
    <cfRule type="cellIs" dxfId="442" priority="35" operator="lessThan">
      <formula>0</formula>
    </cfRule>
  </conditionalFormatting>
  <conditionalFormatting sqref="D661:AE661">
    <cfRule type="cellIs" dxfId="441" priority="34" operator="lessThan">
      <formula>0</formula>
    </cfRule>
  </conditionalFormatting>
  <conditionalFormatting sqref="D557:AE557">
    <cfRule type="cellIs" dxfId="440" priority="33" operator="lessThan">
      <formula>0</formula>
    </cfRule>
  </conditionalFormatting>
  <conditionalFormatting sqref="D560:AE560">
    <cfRule type="cellIs" dxfId="439" priority="32" operator="lessThan">
      <formula>0</formula>
    </cfRule>
  </conditionalFormatting>
  <conditionalFormatting sqref="D563:AE564">
    <cfRule type="cellIs" dxfId="438" priority="31" operator="lessThan">
      <formula>0</formula>
    </cfRule>
  </conditionalFormatting>
  <conditionalFormatting sqref="D572:AE573">
    <cfRule type="cellIs" dxfId="437" priority="30" operator="lessThan">
      <formula>0</formula>
    </cfRule>
  </conditionalFormatting>
  <conditionalFormatting sqref="D585:AE586">
    <cfRule type="cellIs" dxfId="436" priority="28" operator="lessThan">
      <formula>0</formula>
    </cfRule>
  </conditionalFormatting>
  <conditionalFormatting sqref="D601:AE602">
    <cfRule type="cellIs" dxfId="435" priority="27" operator="lessThan">
      <formula>0</formula>
    </cfRule>
  </conditionalFormatting>
  <conditionalFormatting sqref="D605:AE609">
    <cfRule type="cellIs" dxfId="434" priority="26" operator="lessThan">
      <formula>0</formula>
    </cfRule>
  </conditionalFormatting>
  <conditionalFormatting sqref="D611:AE612">
    <cfRule type="cellIs" dxfId="433" priority="25" operator="lessThan">
      <formula>0</formula>
    </cfRule>
  </conditionalFormatting>
  <conditionalFormatting sqref="D626:AE626">
    <cfRule type="cellIs" dxfId="432" priority="24" operator="lessThan">
      <formula>0</formula>
    </cfRule>
  </conditionalFormatting>
  <conditionalFormatting sqref="D637:AE637">
    <cfRule type="cellIs" dxfId="431" priority="23" operator="lessThan">
      <formula>0</formula>
    </cfRule>
  </conditionalFormatting>
  <conditionalFormatting sqref="D642:AE644">
    <cfRule type="cellIs" dxfId="430" priority="22" operator="lessThan">
      <formula>0</formula>
    </cfRule>
  </conditionalFormatting>
  <conditionalFormatting sqref="D625:AE625">
    <cfRule type="cellIs" dxfId="429" priority="21" operator="lessThan">
      <formula>0</formula>
    </cfRule>
  </conditionalFormatting>
  <conditionalFormatting sqref="D627:AE627">
    <cfRule type="cellIs" dxfId="428" priority="20" operator="lessThan">
      <formula>0</formula>
    </cfRule>
  </conditionalFormatting>
  <conditionalFormatting sqref="D630:AE630">
    <cfRule type="cellIs" dxfId="427" priority="19" operator="lessThan">
      <formula>0</formula>
    </cfRule>
  </conditionalFormatting>
  <conditionalFormatting sqref="D578:AE578">
    <cfRule type="cellIs" dxfId="426" priority="18" operator="lessThan">
      <formula>0</formula>
    </cfRule>
  </conditionalFormatting>
  <conditionalFormatting sqref="D579:AE579">
    <cfRule type="cellIs" dxfId="425" priority="17" operator="lessThan">
      <formula>0</formula>
    </cfRule>
  </conditionalFormatting>
  <conditionalFormatting sqref="D635:AE636">
    <cfRule type="cellIs" dxfId="424" priority="16" operator="lessThan">
      <formula>0</formula>
    </cfRule>
  </conditionalFormatting>
  <conditionalFormatting sqref="D526:AE554">
    <cfRule type="cellIs" dxfId="423" priority="15" operator="lessThan">
      <formula>0</formula>
    </cfRule>
  </conditionalFormatting>
  <conditionalFormatting sqref="D524:AE525">
    <cfRule type="cellIs" dxfId="422" priority="14" operator="lessThan">
      <formula>0</formula>
    </cfRule>
  </conditionalFormatting>
  <conditionalFormatting sqref="D628:AE628">
    <cfRule type="cellIs" dxfId="421" priority="12" operator="lessThan">
      <formula>0</formula>
    </cfRule>
  </conditionalFormatting>
  <conditionalFormatting sqref="D614:AE623">
    <cfRule type="cellIs" dxfId="420" priority="13" operator="lessThan">
      <formula>0</formula>
    </cfRule>
  </conditionalFormatting>
  <conditionalFormatting sqref="D629:AE629">
    <cfRule type="cellIs" dxfId="419" priority="11" operator="lessThan">
      <formula>0</formula>
    </cfRule>
  </conditionalFormatting>
  <conditionalFormatting sqref="D597:AE597">
    <cfRule type="cellIs" dxfId="418" priority="10" operator="lessThan">
      <formula>0</formula>
    </cfRule>
  </conditionalFormatting>
  <conditionalFormatting sqref="D597:AE597">
    <cfRule type="cellIs" dxfId="417" priority="8" operator="equal">
      <formula>0</formula>
    </cfRule>
    <cfRule type="cellIs" dxfId="416" priority="9" operator="equal">
      <formula>0</formula>
    </cfRule>
  </conditionalFormatting>
  <conditionalFormatting sqref="D654:AE654">
    <cfRule type="cellIs" dxfId="415" priority="7" operator="lessThan">
      <formula>0</formula>
    </cfRule>
  </conditionalFormatting>
  <conditionalFormatting sqref="D654:AE654">
    <cfRule type="cellIs" dxfId="414" priority="5" operator="equal">
      <formula>0</formula>
    </cfRule>
    <cfRule type="cellIs" dxfId="413" priority="6" operator="equal">
      <formula>0</formula>
    </cfRule>
  </conditionalFormatting>
  <conditionalFormatting sqref="C453:AE453">
    <cfRule type="cellIs" dxfId="412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1.4559811324401654E-5</v>
      </c>
      <c r="E4" s="28">
        <f t="shared" si="0"/>
        <v>1.2699706228670238E-4</v>
      </c>
      <c r="F4" s="28">
        <f t="shared" si="0"/>
        <v>7.3585172470380352E-4</v>
      </c>
      <c r="G4" s="28">
        <f t="shared" si="0"/>
        <v>8.1543101149689601E-2</v>
      </c>
      <c r="H4" s="28">
        <f t="shared" si="0"/>
        <v>0.18410212230265408</v>
      </c>
      <c r="I4" s="28">
        <f t="shared" si="0"/>
        <v>0.40088245079716978</v>
      </c>
      <c r="J4" s="28">
        <f t="shared" si="0"/>
        <v>0.91558996902837253</v>
      </c>
      <c r="K4" s="28">
        <f t="shared" si="0"/>
        <v>0.95706410673205411</v>
      </c>
      <c r="L4" s="28">
        <f t="shared" si="0"/>
        <v>1.4002321361567323</v>
      </c>
      <c r="M4" s="28">
        <f t="shared" si="0"/>
        <v>1.935806644244245</v>
      </c>
      <c r="N4" s="28">
        <f t="shared" si="0"/>
        <v>2.5467559370038915</v>
      </c>
      <c r="O4" s="28">
        <f t="shared" si="0"/>
        <v>3.2708340643765945</v>
      </c>
      <c r="P4" s="28">
        <f t="shared" si="0"/>
        <v>5.1309209264352278</v>
      </c>
      <c r="Q4" s="28">
        <f t="shared" si="0"/>
        <v>7.6339186559936625</v>
      </c>
      <c r="R4" s="28">
        <f t="shared" si="0"/>
        <v>7.7113810375442222</v>
      </c>
      <c r="S4" s="28">
        <f t="shared" si="0"/>
        <v>9.885424721463675</v>
      </c>
      <c r="T4" s="28">
        <f t="shared" si="0"/>
        <v>13.600185964000541</v>
      </c>
      <c r="U4" s="28">
        <f t="shared" si="0"/>
        <v>12.240946842700712</v>
      </c>
      <c r="V4" s="28">
        <f t="shared" si="0"/>
        <v>14.187417966462975</v>
      </c>
      <c r="W4" s="28">
        <f t="shared" si="0"/>
        <v>17.104912299547554</v>
      </c>
      <c r="X4" s="28">
        <f t="shared" si="0"/>
        <v>22.831144440737944</v>
      </c>
      <c r="Y4" s="28">
        <f t="shared" si="0"/>
        <v>26.068551097022322</v>
      </c>
      <c r="Z4" s="28">
        <f t="shared" si="0"/>
        <v>28.251374419366268</v>
      </c>
      <c r="AA4" s="28">
        <f t="shared" si="0"/>
        <v>33.99172751154601</v>
      </c>
      <c r="AB4" s="28">
        <f t="shared" si="0"/>
        <v>36.536868060339337</v>
      </c>
      <c r="AC4" s="28">
        <f t="shared" si="0"/>
        <v>38.301101680651882</v>
      </c>
      <c r="AD4" s="28">
        <f t="shared" si="0"/>
        <v>39.90076148378752</v>
      </c>
      <c r="AE4" s="28">
        <f t="shared" si="0"/>
        <v>38.872872487144342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1.4559811324401654E-5</v>
      </c>
      <c r="E111" s="21">
        <f t="shared" si="27"/>
        <v>1.2699706228670238E-4</v>
      </c>
      <c r="F111" s="21">
        <f t="shared" si="27"/>
        <v>7.3585172470380352E-4</v>
      </c>
      <c r="G111" s="21">
        <f t="shared" si="27"/>
        <v>8.1543101149689601E-2</v>
      </c>
      <c r="H111" s="21">
        <f t="shared" si="27"/>
        <v>0.18410212230265408</v>
      </c>
      <c r="I111" s="21">
        <f t="shared" si="27"/>
        <v>0.40088245079716978</v>
      </c>
      <c r="J111" s="21">
        <f t="shared" si="27"/>
        <v>0.91558996902837253</v>
      </c>
      <c r="K111" s="21">
        <f t="shared" si="27"/>
        <v>0.95706410673205411</v>
      </c>
      <c r="L111" s="21">
        <f t="shared" si="27"/>
        <v>1.4002321361567323</v>
      </c>
      <c r="M111" s="21">
        <f t="shared" si="27"/>
        <v>1.935806644244245</v>
      </c>
      <c r="N111" s="21">
        <f t="shared" si="27"/>
        <v>2.5467559370038915</v>
      </c>
      <c r="O111" s="21">
        <f t="shared" si="27"/>
        <v>3.2708340643765945</v>
      </c>
      <c r="P111" s="21">
        <f t="shared" si="27"/>
        <v>5.1309209264352278</v>
      </c>
      <c r="Q111" s="21">
        <f t="shared" si="27"/>
        <v>7.6339186559936625</v>
      </c>
      <c r="R111" s="21">
        <f t="shared" si="27"/>
        <v>7.7113810375442222</v>
      </c>
      <c r="S111" s="21">
        <f t="shared" si="27"/>
        <v>9.885424721463675</v>
      </c>
      <c r="T111" s="21">
        <f t="shared" si="27"/>
        <v>13.600185964000541</v>
      </c>
      <c r="U111" s="21">
        <f t="shared" si="27"/>
        <v>12.240946842700712</v>
      </c>
      <c r="V111" s="21">
        <f t="shared" si="27"/>
        <v>14.187417966462975</v>
      </c>
      <c r="W111" s="21">
        <f t="shared" si="27"/>
        <v>17.104912299547554</v>
      </c>
      <c r="X111" s="21">
        <f t="shared" si="27"/>
        <v>22.831144440737944</v>
      </c>
      <c r="Y111" s="21">
        <f t="shared" si="27"/>
        <v>26.068551097022322</v>
      </c>
      <c r="Z111" s="21">
        <f t="shared" si="27"/>
        <v>28.251374419366268</v>
      </c>
      <c r="AA111" s="21">
        <f t="shared" si="27"/>
        <v>33.99172751154601</v>
      </c>
      <c r="AB111" s="21">
        <f t="shared" si="27"/>
        <v>36.536868060339337</v>
      </c>
      <c r="AC111" s="21">
        <f t="shared" si="27"/>
        <v>38.301101680651882</v>
      </c>
      <c r="AD111" s="21">
        <f t="shared" si="27"/>
        <v>39.90076148378752</v>
      </c>
      <c r="AE111" s="21">
        <f t="shared" si="27"/>
        <v>38.872872487144342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0">+D138+D139</f>
        <v>0</v>
      </c>
      <c r="E137" s="21">
        <f t="shared" si="30"/>
        <v>0</v>
      </c>
      <c r="F137" s="21">
        <f t="shared" si="30"/>
        <v>0</v>
      </c>
      <c r="G137" s="21">
        <f t="shared" si="30"/>
        <v>0</v>
      </c>
      <c r="H137" s="21">
        <f t="shared" si="30"/>
        <v>0</v>
      </c>
      <c r="I137" s="21">
        <f t="shared" si="30"/>
        <v>0</v>
      </c>
      <c r="J137" s="21">
        <f t="shared" si="30"/>
        <v>0</v>
      </c>
      <c r="K137" s="21">
        <f t="shared" si="30"/>
        <v>0</v>
      </c>
      <c r="L137" s="21">
        <f t="shared" si="30"/>
        <v>0</v>
      </c>
      <c r="M137" s="21">
        <f t="shared" si="30"/>
        <v>0</v>
      </c>
      <c r="N137" s="21">
        <f t="shared" si="30"/>
        <v>0</v>
      </c>
      <c r="O137" s="21">
        <f t="shared" si="30"/>
        <v>0</v>
      </c>
      <c r="P137" s="21">
        <f t="shared" si="30"/>
        <v>0</v>
      </c>
      <c r="Q137" s="21">
        <f t="shared" si="30"/>
        <v>0</v>
      </c>
      <c r="R137" s="21">
        <f t="shared" si="30"/>
        <v>0</v>
      </c>
      <c r="S137" s="21">
        <f t="shared" si="30"/>
        <v>0</v>
      </c>
      <c r="T137" s="21">
        <f t="shared" si="30"/>
        <v>0</v>
      </c>
      <c r="U137" s="21">
        <f t="shared" si="30"/>
        <v>0</v>
      </c>
      <c r="V137" s="21">
        <f t="shared" si="30"/>
        <v>0</v>
      </c>
      <c r="W137" s="21">
        <f t="shared" si="30"/>
        <v>0</v>
      </c>
      <c r="X137" s="21">
        <f t="shared" si="30"/>
        <v>0</v>
      </c>
      <c r="Y137" s="21">
        <f t="shared" si="30"/>
        <v>0</v>
      </c>
      <c r="Z137" s="21">
        <f t="shared" si="30"/>
        <v>0</v>
      </c>
      <c r="AA137" s="21">
        <f t="shared" si="30"/>
        <v>0</v>
      </c>
      <c r="AB137" s="21">
        <f t="shared" si="30"/>
        <v>0</v>
      </c>
      <c r="AC137" s="21">
        <f t="shared" si="30"/>
        <v>0</v>
      </c>
      <c r="AD137" s="21">
        <f t="shared" si="30"/>
        <v>0</v>
      </c>
      <c r="AE137" s="21">
        <f t="shared" si="30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1">+C142+C143+C144+C145+C146+C147</f>
        <v>0</v>
      </c>
      <c r="D141" s="21">
        <f t="shared" si="31"/>
        <v>0</v>
      </c>
      <c r="E141" s="21">
        <f t="shared" si="31"/>
        <v>0</v>
      </c>
      <c r="F141" s="21">
        <f t="shared" si="31"/>
        <v>0</v>
      </c>
      <c r="G141" s="21">
        <f t="shared" si="31"/>
        <v>0</v>
      </c>
      <c r="H141" s="21">
        <f t="shared" si="31"/>
        <v>0</v>
      </c>
      <c r="I141" s="21">
        <f t="shared" si="31"/>
        <v>0</v>
      </c>
      <c r="J141" s="21">
        <f t="shared" si="31"/>
        <v>0</v>
      </c>
      <c r="K141" s="21">
        <f t="shared" si="31"/>
        <v>0</v>
      </c>
      <c r="L141" s="21">
        <f t="shared" si="31"/>
        <v>0</v>
      </c>
      <c r="M141" s="21">
        <f t="shared" si="31"/>
        <v>0</v>
      </c>
      <c r="N141" s="21">
        <f t="shared" si="31"/>
        <v>0</v>
      </c>
      <c r="O141" s="21">
        <f t="shared" si="31"/>
        <v>0</v>
      </c>
      <c r="P141" s="21">
        <f t="shared" si="31"/>
        <v>0</v>
      </c>
      <c r="Q141" s="21">
        <f t="shared" si="31"/>
        <v>0</v>
      </c>
      <c r="R141" s="21">
        <f t="shared" si="31"/>
        <v>0</v>
      </c>
      <c r="S141" s="21">
        <f t="shared" si="31"/>
        <v>0</v>
      </c>
      <c r="T141" s="21">
        <f t="shared" si="31"/>
        <v>0</v>
      </c>
      <c r="U141" s="21">
        <f t="shared" si="31"/>
        <v>0</v>
      </c>
      <c r="V141" s="21">
        <f t="shared" si="31"/>
        <v>0</v>
      </c>
      <c r="W141" s="21">
        <f t="shared" si="31"/>
        <v>0</v>
      </c>
      <c r="X141" s="21">
        <f t="shared" si="31"/>
        <v>0</v>
      </c>
      <c r="Y141" s="21">
        <f t="shared" si="31"/>
        <v>0</v>
      </c>
      <c r="Z141" s="21">
        <f t="shared" si="31"/>
        <v>0</v>
      </c>
      <c r="AA141" s="21">
        <f t="shared" si="31"/>
        <v>0</v>
      </c>
      <c r="AB141" s="21">
        <f t="shared" si="31"/>
        <v>0</v>
      </c>
      <c r="AC141" s="21">
        <f t="shared" si="31"/>
        <v>0</v>
      </c>
      <c r="AD141" s="21">
        <f t="shared" si="31"/>
        <v>0</v>
      </c>
      <c r="AE141" s="21">
        <f t="shared" si="31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2">+C150+C151</f>
        <v>0</v>
      </c>
      <c r="D149" s="21">
        <f t="shared" si="32"/>
        <v>0</v>
      </c>
      <c r="E149" s="21">
        <f t="shared" si="32"/>
        <v>0</v>
      </c>
      <c r="F149" s="21">
        <f t="shared" si="32"/>
        <v>0</v>
      </c>
      <c r="G149" s="21">
        <f t="shared" si="32"/>
        <v>0</v>
      </c>
      <c r="H149" s="21">
        <f t="shared" si="32"/>
        <v>0</v>
      </c>
      <c r="I149" s="21">
        <f t="shared" si="32"/>
        <v>0</v>
      </c>
      <c r="J149" s="21">
        <f t="shared" si="32"/>
        <v>0</v>
      </c>
      <c r="K149" s="21">
        <f t="shared" si="32"/>
        <v>0</v>
      </c>
      <c r="L149" s="21">
        <f t="shared" si="32"/>
        <v>0</v>
      </c>
      <c r="M149" s="21">
        <f t="shared" si="32"/>
        <v>0</v>
      </c>
      <c r="N149" s="21">
        <f t="shared" si="32"/>
        <v>0</v>
      </c>
      <c r="O149" s="21">
        <f t="shared" si="32"/>
        <v>0</v>
      </c>
      <c r="P149" s="21">
        <f t="shared" si="32"/>
        <v>0</v>
      </c>
      <c r="Q149" s="21">
        <f t="shared" si="32"/>
        <v>0</v>
      </c>
      <c r="R149" s="21">
        <f t="shared" si="32"/>
        <v>0</v>
      </c>
      <c r="S149" s="21">
        <f t="shared" si="32"/>
        <v>0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3">+D155</f>
        <v>0</v>
      </c>
      <c r="E154" s="21">
        <f t="shared" si="33"/>
        <v>0</v>
      </c>
      <c r="F154" s="21">
        <f t="shared" si="33"/>
        <v>0</v>
      </c>
      <c r="G154" s="21">
        <f t="shared" si="33"/>
        <v>0</v>
      </c>
      <c r="H154" s="21">
        <f t="shared" si="33"/>
        <v>0</v>
      </c>
      <c r="I154" s="21">
        <f t="shared" si="33"/>
        <v>0</v>
      </c>
      <c r="J154" s="21">
        <f t="shared" si="33"/>
        <v>0</v>
      </c>
      <c r="K154" s="21">
        <f t="shared" si="33"/>
        <v>0</v>
      </c>
      <c r="L154" s="21">
        <f t="shared" si="33"/>
        <v>0</v>
      </c>
      <c r="M154" s="21">
        <f t="shared" si="33"/>
        <v>0</v>
      </c>
      <c r="N154" s="21">
        <f t="shared" si="33"/>
        <v>0</v>
      </c>
      <c r="O154" s="21">
        <f t="shared" si="33"/>
        <v>0</v>
      </c>
      <c r="P154" s="21">
        <f t="shared" si="33"/>
        <v>0</v>
      </c>
      <c r="Q154" s="21">
        <f t="shared" si="33"/>
        <v>0</v>
      </c>
      <c r="R154" s="21">
        <f t="shared" si="33"/>
        <v>0</v>
      </c>
      <c r="S154" s="21">
        <f t="shared" si="33"/>
        <v>0</v>
      </c>
      <c r="T154" s="21">
        <f t="shared" si="33"/>
        <v>0</v>
      </c>
      <c r="U154" s="21">
        <f t="shared" si="33"/>
        <v>0</v>
      </c>
      <c r="V154" s="21">
        <f t="shared" si="33"/>
        <v>0</v>
      </c>
      <c r="W154" s="21">
        <f t="shared" si="33"/>
        <v>0</v>
      </c>
      <c r="X154" s="21">
        <f t="shared" si="33"/>
        <v>0</v>
      </c>
      <c r="Y154" s="21">
        <f t="shared" si="33"/>
        <v>0</v>
      </c>
      <c r="Z154" s="21">
        <f t="shared" si="33"/>
        <v>0</v>
      </c>
      <c r="AA154" s="21">
        <f t="shared" si="33"/>
        <v>0</v>
      </c>
      <c r="AB154" s="21">
        <f t="shared" si="33"/>
        <v>0</v>
      </c>
      <c r="AC154" s="21">
        <f t="shared" si="33"/>
        <v>0</v>
      </c>
      <c r="AD154" s="21">
        <f t="shared" si="33"/>
        <v>0</v>
      </c>
      <c r="AE154" s="21">
        <f t="shared" si="33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0</v>
      </c>
      <c r="D160" s="21">
        <f t="shared" ref="D160:AE160" si="34">+D161+D168+D169+D170+D171+D172</f>
        <v>1.4559811324401654E-5</v>
      </c>
      <c r="E160" s="21">
        <f t="shared" si="34"/>
        <v>1.2699706228670238E-4</v>
      </c>
      <c r="F160" s="21">
        <f t="shared" si="34"/>
        <v>7.3585172470380352E-4</v>
      </c>
      <c r="G160" s="21">
        <f t="shared" si="34"/>
        <v>8.1543101149689601E-2</v>
      </c>
      <c r="H160" s="21">
        <f t="shared" si="34"/>
        <v>0.18410212230265408</v>
      </c>
      <c r="I160" s="21">
        <f t="shared" si="34"/>
        <v>0.40088245079716978</v>
      </c>
      <c r="J160" s="21">
        <f t="shared" si="34"/>
        <v>0.91558996902837253</v>
      </c>
      <c r="K160" s="21">
        <f t="shared" si="34"/>
        <v>0.95706410673205411</v>
      </c>
      <c r="L160" s="21">
        <f t="shared" si="34"/>
        <v>1.4002321361567323</v>
      </c>
      <c r="M160" s="21">
        <f t="shared" si="34"/>
        <v>1.935806644244245</v>
      </c>
      <c r="N160" s="21">
        <f t="shared" si="34"/>
        <v>2.5467559370038915</v>
      </c>
      <c r="O160" s="21">
        <f t="shared" si="34"/>
        <v>3.2708340643765945</v>
      </c>
      <c r="P160" s="21">
        <f t="shared" si="34"/>
        <v>5.1309209264352278</v>
      </c>
      <c r="Q160" s="21">
        <f t="shared" si="34"/>
        <v>7.6339186559936625</v>
      </c>
      <c r="R160" s="21">
        <f t="shared" si="34"/>
        <v>7.7113810375442222</v>
      </c>
      <c r="S160" s="21">
        <f t="shared" si="34"/>
        <v>9.885424721463675</v>
      </c>
      <c r="T160" s="21">
        <f t="shared" si="34"/>
        <v>13.600185964000541</v>
      </c>
      <c r="U160" s="21">
        <f t="shared" si="34"/>
        <v>12.240946842700712</v>
      </c>
      <c r="V160" s="21">
        <f t="shared" si="34"/>
        <v>14.187417966462975</v>
      </c>
      <c r="W160" s="21">
        <f t="shared" si="34"/>
        <v>17.104912299547554</v>
      </c>
      <c r="X160" s="21">
        <f t="shared" si="34"/>
        <v>22.831144440737944</v>
      </c>
      <c r="Y160" s="21">
        <f t="shared" si="34"/>
        <v>26.068551097022322</v>
      </c>
      <c r="Z160" s="21">
        <f t="shared" si="34"/>
        <v>28.251374419366268</v>
      </c>
      <c r="AA160" s="21">
        <f t="shared" si="34"/>
        <v>33.99172751154601</v>
      </c>
      <c r="AB160" s="21">
        <f t="shared" si="34"/>
        <v>36.536868060339337</v>
      </c>
      <c r="AC160" s="21">
        <f t="shared" si="34"/>
        <v>38.301101680651882</v>
      </c>
      <c r="AD160" s="21">
        <f t="shared" si="34"/>
        <v>39.90076148378752</v>
      </c>
      <c r="AE160" s="21">
        <f t="shared" si="34"/>
        <v>38.872872487144342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5">+D162+D163+D164+D165+D166+D167</f>
        <v>1.4559811324401654E-5</v>
      </c>
      <c r="E161" s="21">
        <f t="shared" si="35"/>
        <v>1.2699706228670238E-4</v>
      </c>
      <c r="F161" s="21">
        <f t="shared" si="35"/>
        <v>7.3585172470380352E-4</v>
      </c>
      <c r="G161" s="21">
        <f t="shared" si="35"/>
        <v>8.1543101149689601E-2</v>
      </c>
      <c r="H161" s="21">
        <f t="shared" si="35"/>
        <v>0.18410212230265408</v>
      </c>
      <c r="I161" s="21">
        <f t="shared" si="35"/>
        <v>0.40088245079716978</v>
      </c>
      <c r="J161" s="21">
        <f t="shared" si="35"/>
        <v>0.90862081026711339</v>
      </c>
      <c r="K161" s="21">
        <f t="shared" si="35"/>
        <v>0.93564809546538497</v>
      </c>
      <c r="L161" s="21">
        <f t="shared" si="35"/>
        <v>1.3432596640807715</v>
      </c>
      <c r="M161" s="21">
        <f t="shared" si="35"/>
        <v>1.8314111548110608</v>
      </c>
      <c r="N161" s="21">
        <f t="shared" si="35"/>
        <v>2.3976969688336522</v>
      </c>
      <c r="O161" s="21">
        <f t="shared" si="35"/>
        <v>3.0887924703494112</v>
      </c>
      <c r="P161" s="21">
        <f t="shared" si="35"/>
        <v>4.9367732664061794</v>
      </c>
      <c r="Q161" s="21">
        <f t="shared" si="35"/>
        <v>7.3670171932695698</v>
      </c>
      <c r="R161" s="21">
        <f t="shared" si="35"/>
        <v>7.2824177593815804</v>
      </c>
      <c r="S161" s="21">
        <f t="shared" si="35"/>
        <v>9.4275120284503995</v>
      </c>
      <c r="T161" s="21">
        <f t="shared" si="35"/>
        <v>13.103988446774661</v>
      </c>
      <c r="U161" s="21">
        <f t="shared" si="35"/>
        <v>11.45690352405601</v>
      </c>
      <c r="V161" s="21">
        <f t="shared" si="35"/>
        <v>13.181044947486797</v>
      </c>
      <c r="W161" s="21">
        <f t="shared" si="35"/>
        <v>15.277597551369015</v>
      </c>
      <c r="X161" s="21">
        <f t="shared" si="35"/>
        <v>21.265896137208173</v>
      </c>
      <c r="Y161" s="21">
        <f t="shared" si="35"/>
        <v>23.571301593364243</v>
      </c>
      <c r="Z161" s="21">
        <f t="shared" si="35"/>
        <v>25.691269427294255</v>
      </c>
      <c r="AA161" s="21">
        <f t="shared" si="35"/>
        <v>31.037615779265835</v>
      </c>
      <c r="AB161" s="21">
        <f t="shared" si="35"/>
        <v>33.428800644171787</v>
      </c>
      <c r="AC161" s="21">
        <f t="shared" si="35"/>
        <v>34.336525668004754</v>
      </c>
      <c r="AD161" s="21">
        <f t="shared" si="35"/>
        <v>36.090328836706817</v>
      </c>
      <c r="AE161" s="21">
        <f t="shared" si="35"/>
        <v>35.510525192426854</v>
      </c>
    </row>
    <row r="162" spans="1:31" x14ac:dyDescent="0.2">
      <c r="A162" s="13" t="s">
        <v>345</v>
      </c>
      <c r="B162" s="4" t="s">
        <v>805</v>
      </c>
      <c r="C162" s="27">
        <v>0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0.19820620480692899</v>
      </c>
      <c r="T162" s="27">
        <v>0.29366185234093978</v>
      </c>
      <c r="U162" s="27">
        <v>0.33424123131277306</v>
      </c>
      <c r="V162" s="27">
        <v>0.36192763081910739</v>
      </c>
      <c r="W162" s="27">
        <v>1.0485032540223493</v>
      </c>
      <c r="X162" s="27">
        <v>2.0286742626883663</v>
      </c>
      <c r="Y162" s="27">
        <v>2.1659512624513493</v>
      </c>
      <c r="Z162" s="27">
        <v>2.4890464190863781</v>
      </c>
      <c r="AA162" s="27">
        <v>2.5840975470964151</v>
      </c>
      <c r="AB162" s="27">
        <v>5.7387031722315349</v>
      </c>
      <c r="AC162" s="27">
        <v>6.0407275745913687</v>
      </c>
      <c r="AD162" s="27">
        <v>6.2306750531765482</v>
      </c>
      <c r="AE162" s="27">
        <v>6.4892626308966648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1.4559811324401654E-5</v>
      </c>
      <c r="E163" s="27">
        <v>1.2699470178080836E-4</v>
      </c>
      <c r="F163" s="27">
        <v>6.9577945759952717E-4</v>
      </c>
      <c r="G163" s="27">
        <v>6.2705798262073058E-3</v>
      </c>
      <c r="H163" s="27">
        <v>1.0717537008427104E-2</v>
      </c>
      <c r="I163" s="27">
        <v>3.3795757313148954E-2</v>
      </c>
      <c r="J163" s="27">
        <v>6.6715024517419327E-2</v>
      </c>
      <c r="K163" s="27">
        <v>5.648607840522421E-2</v>
      </c>
      <c r="L163" s="27">
        <v>5.4714064471083283E-2</v>
      </c>
      <c r="M163" s="27">
        <v>0.12931065026384386</v>
      </c>
      <c r="N163" s="27">
        <v>0.13642776237965282</v>
      </c>
      <c r="O163" s="27">
        <v>0.10388425730710737</v>
      </c>
      <c r="P163" s="27">
        <v>0.14185605822974798</v>
      </c>
      <c r="Q163" s="27">
        <v>0.18306274586953869</v>
      </c>
      <c r="R163" s="27">
        <v>0.27419058435407417</v>
      </c>
      <c r="S163" s="27">
        <v>0.27292719058096709</v>
      </c>
      <c r="T163" s="27">
        <v>0.34824452891591667</v>
      </c>
      <c r="U163" s="27">
        <v>0.3127234014069597</v>
      </c>
      <c r="V163" s="27">
        <v>0.37547327691927129</v>
      </c>
      <c r="W163" s="27">
        <v>0.55066134877207285</v>
      </c>
      <c r="X163" s="27">
        <v>0.96102332251508316</v>
      </c>
      <c r="Y163" s="27">
        <v>0.9848938840411271</v>
      </c>
      <c r="Z163" s="27">
        <v>0.82495785674933231</v>
      </c>
      <c r="AA163" s="27">
        <v>0.97102397834734333</v>
      </c>
      <c r="AB163" s="27">
        <v>1.448150864053168</v>
      </c>
      <c r="AC163" s="27">
        <v>1.3919741570352027</v>
      </c>
      <c r="AD163" s="27">
        <v>1.2198567932582909</v>
      </c>
      <c r="AE163" s="27">
        <v>1.3129276822247367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0.23151361381677335</v>
      </c>
      <c r="M164" s="27">
        <v>0.33136085468769255</v>
      </c>
      <c r="N164" s="27">
        <v>0.71584775143531332</v>
      </c>
      <c r="O164" s="27">
        <v>1.0580595466439109</v>
      </c>
      <c r="P164" s="27">
        <v>2.1584539143920707</v>
      </c>
      <c r="Q164" s="27">
        <v>3.9810174596856847</v>
      </c>
      <c r="R164" s="27">
        <v>3.4393647785616701</v>
      </c>
      <c r="S164" s="27">
        <v>4.2605175068311416</v>
      </c>
      <c r="T164" s="27">
        <v>6.6251187992740315</v>
      </c>
      <c r="U164" s="27">
        <v>4.2484794200429574</v>
      </c>
      <c r="V164" s="27">
        <v>4.2409634747591483</v>
      </c>
      <c r="W164" s="27">
        <v>5.5131392832110073</v>
      </c>
      <c r="X164" s="27">
        <v>7.8797152977764782</v>
      </c>
      <c r="Y164" s="27">
        <v>9.118724514967548</v>
      </c>
      <c r="Z164" s="27">
        <v>9.1338291726858287</v>
      </c>
      <c r="AA164" s="27">
        <v>12.535915983133924</v>
      </c>
      <c r="AB164" s="27">
        <v>11.320016405653119</v>
      </c>
      <c r="AC164" s="27">
        <v>10.97851911045567</v>
      </c>
      <c r="AD164" s="27">
        <v>9.5108966262054331</v>
      </c>
      <c r="AE164" s="27">
        <v>6.334879635352757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2.4555060313822498E-3</v>
      </c>
      <c r="M165" s="27">
        <v>3.4373620086114087E-3</v>
      </c>
      <c r="N165" s="27">
        <v>3.8791815412493871E-3</v>
      </c>
      <c r="O165" s="27">
        <v>1.4659424067945612E-2</v>
      </c>
      <c r="P165" s="27">
        <v>4.5220556773903825E-2</v>
      </c>
      <c r="Q165" s="27">
        <v>9.2612438070250158E-2</v>
      </c>
      <c r="R165" s="27">
        <v>9.6040003425403017E-2</v>
      </c>
      <c r="S165" s="27">
        <v>0.18644645582098346</v>
      </c>
      <c r="T165" s="27">
        <v>0.31369091760837325</v>
      </c>
      <c r="U165" s="27">
        <v>0.22415180981402369</v>
      </c>
      <c r="V165" s="27">
        <v>0.31080619973167872</v>
      </c>
      <c r="W165" s="27">
        <v>0.39259851750343583</v>
      </c>
      <c r="X165" s="27">
        <v>0.51002894467398585</v>
      </c>
      <c r="Y165" s="27">
        <v>0.6261746535130579</v>
      </c>
      <c r="Z165" s="27">
        <v>0.65840850248866689</v>
      </c>
      <c r="AA165" s="27">
        <v>0.81548015457575329</v>
      </c>
      <c r="AB165" s="27">
        <v>0.70718278414336899</v>
      </c>
      <c r="AC165" s="27">
        <v>0.65259755191638769</v>
      </c>
      <c r="AD165" s="27">
        <v>0.47631460125923725</v>
      </c>
      <c r="AE165" s="27">
        <v>0.25092285724432889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4.0070079398415185E-5</v>
      </c>
      <c r="G166" s="27">
        <v>3.6148244003361516E-5</v>
      </c>
      <c r="H166" s="27">
        <v>1.2546809305175762E-3</v>
      </c>
      <c r="I166" s="27">
        <v>1.8573022609288826E-3</v>
      </c>
      <c r="J166" s="27">
        <v>1.9111352991594294E-2</v>
      </c>
      <c r="K166" s="27">
        <v>1.5478241265472915E-2</v>
      </c>
      <c r="L166" s="27">
        <v>4.9565061250485459E-2</v>
      </c>
      <c r="M166" s="27">
        <v>3.5554978976033082E-2</v>
      </c>
      <c r="N166" s="27">
        <v>4.460442436839953E-2</v>
      </c>
      <c r="O166" s="27">
        <v>0.2049827763583722</v>
      </c>
      <c r="P166" s="27">
        <v>0.44528985786263586</v>
      </c>
      <c r="Q166" s="27">
        <v>0.58185264784460355</v>
      </c>
      <c r="R166" s="27">
        <v>0.69895230412402432</v>
      </c>
      <c r="S166" s="27">
        <v>1.1932977123902466</v>
      </c>
      <c r="T166" s="27">
        <v>1.6259788182172648</v>
      </c>
      <c r="U166" s="27">
        <v>1.8069021813769948</v>
      </c>
      <c r="V166" s="27">
        <v>2.1306556072586349</v>
      </c>
      <c r="W166" s="27">
        <v>2.6838421810520923</v>
      </c>
      <c r="X166" s="27">
        <v>3.7419609004557355</v>
      </c>
      <c r="Y166" s="27">
        <v>3.760585115275167</v>
      </c>
      <c r="Z166" s="27">
        <v>5.1113499140358218</v>
      </c>
      <c r="AA166" s="27">
        <v>6.056760796177131</v>
      </c>
      <c r="AB166" s="27">
        <v>5.6284969970315295</v>
      </c>
      <c r="AC166" s="27">
        <v>6.1394543534402599</v>
      </c>
      <c r="AD166" s="27">
        <v>8.3343466405569142</v>
      </c>
      <c r="AE166" s="27">
        <v>10.365856412564597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2.360505894015922E-9</v>
      </c>
      <c r="F167" s="27">
        <v>2.1877058611779969E-9</v>
      </c>
      <c r="G167" s="27">
        <v>7.5236373079478933E-2</v>
      </c>
      <c r="H167" s="27">
        <v>0.1721299043637094</v>
      </c>
      <c r="I167" s="27">
        <v>0.36522939122309195</v>
      </c>
      <c r="J167" s="27">
        <v>0.82279443275809971</v>
      </c>
      <c r="K167" s="27">
        <v>0.8636837757946878</v>
      </c>
      <c r="L167" s="27">
        <v>1.005011418511047</v>
      </c>
      <c r="M167" s="27">
        <v>1.3317473088748799</v>
      </c>
      <c r="N167" s="27">
        <v>1.4969378491090375</v>
      </c>
      <c r="O167" s="27">
        <v>1.7072064659720751</v>
      </c>
      <c r="P167" s="27">
        <v>2.1459528791478215</v>
      </c>
      <c r="Q167" s="27">
        <v>2.528471901799493</v>
      </c>
      <c r="R167" s="27">
        <v>2.7738700889164094</v>
      </c>
      <c r="S167" s="27">
        <v>3.3161169580201322</v>
      </c>
      <c r="T167" s="27">
        <v>3.8972935304181338</v>
      </c>
      <c r="U167" s="27">
        <v>4.5304054801023002</v>
      </c>
      <c r="V167" s="27">
        <v>5.7612187579989556</v>
      </c>
      <c r="W167" s="27">
        <v>5.0888529668080569</v>
      </c>
      <c r="X167" s="27">
        <v>6.1444934090985264</v>
      </c>
      <c r="Y167" s="27">
        <v>6.9149721631159942</v>
      </c>
      <c r="Z167" s="27">
        <v>7.4736775622482261</v>
      </c>
      <c r="AA167" s="27">
        <v>8.0743373199352728</v>
      </c>
      <c r="AB167" s="27">
        <v>8.5862504210590682</v>
      </c>
      <c r="AC167" s="27">
        <v>9.1332529205658677</v>
      </c>
      <c r="AD167" s="27">
        <v>10.318239122250395</v>
      </c>
      <c r="AE167" s="27">
        <v>10.756675974143771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1.2825762560759606E-4</v>
      </c>
      <c r="Q168" s="27">
        <v>6.1142039211085984E-2</v>
      </c>
      <c r="R168" s="27">
        <v>0.18311501480356271</v>
      </c>
      <c r="S168" s="27">
        <v>0.13661308976068307</v>
      </c>
      <c r="T168" s="27">
        <v>9.039535651718017E-2</v>
      </c>
      <c r="U168" s="27">
        <v>0.25064095046784446</v>
      </c>
      <c r="V168" s="27">
        <v>0.32689772269860889</v>
      </c>
      <c r="W168" s="27">
        <v>0.94690328896607556</v>
      </c>
      <c r="X168" s="27">
        <v>0.45429487283075509</v>
      </c>
      <c r="Y168" s="27">
        <v>0.970519656006538</v>
      </c>
      <c r="Z168" s="27">
        <v>0.66855428346595414</v>
      </c>
      <c r="AA168" s="27">
        <v>0.91221574216432033</v>
      </c>
      <c r="AB168" s="27">
        <v>1.0208037298442159</v>
      </c>
      <c r="AC168" s="27">
        <v>1.6193168777617553</v>
      </c>
      <c r="AD168" s="27">
        <v>1.4111036536671522</v>
      </c>
      <c r="AE168" s="27">
        <v>1.1604133363985589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6.9691587612591274E-3</v>
      </c>
      <c r="K169" s="27">
        <v>1.7335074249807261E-2</v>
      </c>
      <c r="L169" s="27">
        <v>3.4718073463144261E-2</v>
      </c>
      <c r="M169" s="27">
        <v>6.3342571784046703E-2</v>
      </c>
      <c r="N169" s="27">
        <v>0.10438561694826443</v>
      </c>
      <c r="O169" s="27">
        <v>0.13729717611739994</v>
      </c>
      <c r="P169" s="27">
        <v>0.17874024834866598</v>
      </c>
      <c r="Q169" s="27">
        <v>0.19715206641681077</v>
      </c>
      <c r="R169" s="27">
        <v>0.23517746031109399</v>
      </c>
      <c r="S169" s="27">
        <v>0.30709125239351498</v>
      </c>
      <c r="T169" s="27">
        <v>0.39266583518423387</v>
      </c>
      <c r="U169" s="27">
        <v>0.43592596603745415</v>
      </c>
      <c r="V169" s="27">
        <v>0.47772272906367447</v>
      </c>
      <c r="W169" s="27">
        <v>0.63194194240150514</v>
      </c>
      <c r="X169" s="27">
        <v>0.82029280617071709</v>
      </c>
      <c r="Y169" s="27">
        <v>1.1844401838832921</v>
      </c>
      <c r="Z169" s="27">
        <v>1.4760123892815564</v>
      </c>
      <c r="AA169" s="27">
        <v>1.6315080844197285</v>
      </c>
      <c r="AB169" s="27">
        <v>1.6254894941539291</v>
      </c>
      <c r="AC169" s="27">
        <v>1.7250205002712176</v>
      </c>
      <c r="AD169" s="27">
        <v>1.6663113722874039</v>
      </c>
      <c r="AE169" s="27">
        <v>1.603802272125205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8.9851363324027128E-2</v>
      </c>
      <c r="V170" s="27">
        <v>0.19575044261171917</v>
      </c>
      <c r="W170" s="27">
        <v>0.23177452643907404</v>
      </c>
      <c r="X170" s="27">
        <v>0.2558737629831066</v>
      </c>
      <c r="Y170" s="27">
        <v>0.28172951282411124</v>
      </c>
      <c r="Z170" s="27">
        <v>0.32230725610774191</v>
      </c>
      <c r="AA170" s="27">
        <v>0.31336091346262812</v>
      </c>
      <c r="AB170" s="27">
        <v>0.2265612356569289</v>
      </c>
      <c r="AC170" s="27">
        <v>0.40501114281593742</v>
      </c>
      <c r="AD170" s="27">
        <v>0.53137216205621352</v>
      </c>
      <c r="AE170" s="27">
        <v>0.4039182408688039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4.0809370168618971E-3</v>
      </c>
      <c r="L171" s="27">
        <v>2.2254398612816442E-2</v>
      </c>
      <c r="M171" s="27">
        <v>4.1052917649137523E-2</v>
      </c>
      <c r="N171" s="27">
        <v>4.4673351221974501E-2</v>
      </c>
      <c r="O171" s="27">
        <v>4.4744417909783361E-2</v>
      </c>
      <c r="P171" s="27">
        <v>1.5279154054774945E-2</v>
      </c>
      <c r="Q171" s="27">
        <v>8.6073570961961235E-3</v>
      </c>
      <c r="R171" s="27">
        <v>1.0670803047984446E-2</v>
      </c>
      <c r="S171" s="27">
        <v>1.4208350859077408E-2</v>
      </c>
      <c r="T171" s="27">
        <v>1.3136325524467264E-2</v>
      </c>
      <c r="U171" s="27">
        <v>7.6250388153789152E-3</v>
      </c>
      <c r="V171" s="27">
        <v>6.0021246021738804E-3</v>
      </c>
      <c r="W171" s="27">
        <v>1.6694990371886868E-2</v>
      </c>
      <c r="X171" s="27">
        <v>3.4786861545194316E-2</v>
      </c>
      <c r="Y171" s="27">
        <v>6.0560150944139052E-2</v>
      </c>
      <c r="Z171" s="27">
        <v>9.3231063216759447E-2</v>
      </c>
      <c r="AA171" s="27">
        <v>9.7026992233498255E-2</v>
      </c>
      <c r="AB171" s="27">
        <v>0.23521295651246765</v>
      </c>
      <c r="AC171" s="27">
        <v>0.21522749179821341</v>
      </c>
      <c r="AD171" s="27">
        <v>0.20164545906992973</v>
      </c>
      <c r="AE171" s="27">
        <v>0.19421344532491205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0</v>
      </c>
      <c r="D455" s="28">
        <f t="shared" si="94"/>
        <v>1.4559811324401654E-5</v>
      </c>
      <c r="E455" s="28">
        <f t="shared" si="94"/>
        <v>1.2699706228670238E-4</v>
      </c>
      <c r="F455" s="28">
        <f t="shared" si="94"/>
        <v>7.3585172470380352E-4</v>
      </c>
      <c r="G455" s="28">
        <f t="shared" si="94"/>
        <v>8.1543101149689601E-2</v>
      </c>
      <c r="H455" s="28">
        <f t="shared" si="94"/>
        <v>0.18410212230265408</v>
      </c>
      <c r="I455" s="28">
        <f t="shared" si="94"/>
        <v>0.40088245079716978</v>
      </c>
      <c r="J455" s="28">
        <f t="shared" si="94"/>
        <v>0.91558996902837253</v>
      </c>
      <c r="K455" s="28">
        <f t="shared" si="94"/>
        <v>0.95706410673205411</v>
      </c>
      <c r="L455" s="28">
        <f t="shared" si="94"/>
        <v>1.4002321361567323</v>
      </c>
      <c r="M455" s="28">
        <f t="shared" si="94"/>
        <v>1.935806644244245</v>
      </c>
      <c r="N455" s="28">
        <f t="shared" si="94"/>
        <v>2.5467559370038915</v>
      </c>
      <c r="O455" s="28">
        <f t="shared" si="94"/>
        <v>3.2708340643765945</v>
      </c>
      <c r="P455" s="28">
        <f t="shared" si="94"/>
        <v>5.1309209264352278</v>
      </c>
      <c r="Q455" s="28">
        <f t="shared" si="94"/>
        <v>7.6339186559936625</v>
      </c>
      <c r="R455" s="28">
        <f t="shared" si="94"/>
        <v>7.7113810375442222</v>
      </c>
      <c r="S455" s="28">
        <f t="shared" si="94"/>
        <v>9.885424721463675</v>
      </c>
      <c r="T455" s="28">
        <f t="shared" si="94"/>
        <v>13.600185964000541</v>
      </c>
      <c r="U455" s="28">
        <f t="shared" si="94"/>
        <v>12.240946842700712</v>
      </c>
      <c r="V455" s="28">
        <f t="shared" si="94"/>
        <v>14.187417966462975</v>
      </c>
      <c r="W455" s="28">
        <f t="shared" si="94"/>
        <v>17.104912299547554</v>
      </c>
      <c r="X455" s="28">
        <f t="shared" si="94"/>
        <v>22.831144440737944</v>
      </c>
      <c r="Y455" s="28">
        <f t="shared" si="94"/>
        <v>26.068551097022322</v>
      </c>
      <c r="Z455" s="28">
        <f t="shared" si="94"/>
        <v>28.251374419366268</v>
      </c>
      <c r="AA455" s="28">
        <f t="shared" si="94"/>
        <v>33.99172751154601</v>
      </c>
      <c r="AB455" s="28">
        <f t="shared" si="94"/>
        <v>36.536868060339337</v>
      </c>
      <c r="AC455" s="28">
        <f t="shared" si="94"/>
        <v>38.301101680651882</v>
      </c>
      <c r="AD455" s="28">
        <f t="shared" si="94"/>
        <v>39.90076148378752</v>
      </c>
      <c r="AE455" s="28">
        <f t="shared" si="94"/>
        <v>38.872872487144342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0</v>
      </c>
      <c r="D471" s="28">
        <f t="shared" si="99"/>
        <v>1.4559811324401654E-5</v>
      </c>
      <c r="E471" s="28">
        <f t="shared" si="99"/>
        <v>1.2699706228670238E-4</v>
      </c>
      <c r="F471" s="28">
        <f t="shared" si="99"/>
        <v>7.3585172470380352E-4</v>
      </c>
      <c r="G471" s="28">
        <f t="shared" si="99"/>
        <v>8.1543101149689601E-2</v>
      </c>
      <c r="H471" s="28">
        <f t="shared" si="99"/>
        <v>0.18410212230265408</v>
      </c>
      <c r="I471" s="28">
        <f t="shared" si="99"/>
        <v>0.40088245079716978</v>
      </c>
      <c r="J471" s="28">
        <f t="shared" si="99"/>
        <v>0.91558996902837253</v>
      </c>
      <c r="K471" s="28">
        <f t="shared" si="99"/>
        <v>0.95706410673205411</v>
      </c>
      <c r="L471" s="28">
        <f t="shared" si="99"/>
        <v>1.4002321361567323</v>
      </c>
      <c r="M471" s="28">
        <f t="shared" si="99"/>
        <v>1.935806644244245</v>
      </c>
      <c r="N471" s="28">
        <f t="shared" si="99"/>
        <v>2.5467559370038915</v>
      </c>
      <c r="O471" s="28">
        <f t="shared" si="99"/>
        <v>3.2708340643765945</v>
      </c>
      <c r="P471" s="28">
        <f t="shared" si="99"/>
        <v>5.1309209264352278</v>
      </c>
      <c r="Q471" s="28">
        <f t="shared" si="99"/>
        <v>7.6339186559936625</v>
      </c>
      <c r="R471" s="28">
        <f t="shared" si="99"/>
        <v>7.7113810375442222</v>
      </c>
      <c r="S471" s="28">
        <f t="shared" si="99"/>
        <v>9.885424721463675</v>
      </c>
      <c r="T471" s="28">
        <f t="shared" si="99"/>
        <v>13.600185964000541</v>
      </c>
      <c r="U471" s="28">
        <f t="shared" si="99"/>
        <v>12.240946842700712</v>
      </c>
      <c r="V471" s="28">
        <f t="shared" si="99"/>
        <v>14.187417966462975</v>
      </c>
      <c r="W471" s="28">
        <f t="shared" si="99"/>
        <v>17.104912299547554</v>
      </c>
      <c r="X471" s="28">
        <f t="shared" si="99"/>
        <v>22.831144440737944</v>
      </c>
      <c r="Y471" s="28">
        <f t="shared" si="99"/>
        <v>26.068551097022322</v>
      </c>
      <c r="Z471" s="28">
        <f t="shared" si="99"/>
        <v>28.251374419366268</v>
      </c>
      <c r="AA471" s="28">
        <f t="shared" si="99"/>
        <v>33.99172751154601</v>
      </c>
      <c r="AB471" s="28">
        <f t="shared" si="99"/>
        <v>36.536868060339337</v>
      </c>
      <c r="AC471" s="28">
        <f t="shared" si="99"/>
        <v>38.301101680651882</v>
      </c>
      <c r="AD471" s="28">
        <f t="shared" si="99"/>
        <v>39.90076148378752</v>
      </c>
      <c r="AE471" s="28">
        <f t="shared" si="99"/>
        <v>38.872872487144342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2">+D503+D507</f>
        <v>0</v>
      </c>
      <c r="E502" s="21">
        <f t="shared" si="102"/>
        <v>0</v>
      </c>
      <c r="F502" s="21">
        <f t="shared" si="102"/>
        <v>0</v>
      </c>
      <c r="G502" s="21">
        <f t="shared" si="102"/>
        <v>0</v>
      </c>
      <c r="H502" s="21">
        <f t="shared" si="102"/>
        <v>0</v>
      </c>
      <c r="I502" s="21">
        <f t="shared" si="102"/>
        <v>0</v>
      </c>
      <c r="J502" s="21">
        <f t="shared" si="102"/>
        <v>0</v>
      </c>
      <c r="K502" s="21">
        <f t="shared" si="102"/>
        <v>0</v>
      </c>
      <c r="L502" s="21">
        <f t="shared" si="102"/>
        <v>0</v>
      </c>
      <c r="M502" s="21">
        <f t="shared" si="102"/>
        <v>0</v>
      </c>
      <c r="N502" s="21">
        <f t="shared" si="102"/>
        <v>0</v>
      </c>
      <c r="O502" s="21">
        <f t="shared" si="102"/>
        <v>0</v>
      </c>
      <c r="P502" s="21">
        <f t="shared" si="102"/>
        <v>0</v>
      </c>
      <c r="Q502" s="21">
        <f t="shared" si="102"/>
        <v>0</v>
      </c>
      <c r="R502" s="21">
        <f t="shared" si="102"/>
        <v>0</v>
      </c>
      <c r="S502" s="21">
        <f t="shared" si="102"/>
        <v>0</v>
      </c>
      <c r="T502" s="21">
        <f t="shared" si="102"/>
        <v>0</v>
      </c>
      <c r="U502" s="21">
        <f t="shared" si="102"/>
        <v>0</v>
      </c>
      <c r="V502" s="21">
        <f t="shared" si="102"/>
        <v>0</v>
      </c>
      <c r="W502" s="21">
        <f t="shared" si="102"/>
        <v>0</v>
      </c>
      <c r="X502" s="21">
        <f t="shared" si="102"/>
        <v>0</v>
      </c>
      <c r="Y502" s="21">
        <f t="shared" si="102"/>
        <v>0</v>
      </c>
      <c r="Z502" s="21">
        <f t="shared" si="102"/>
        <v>0</v>
      </c>
      <c r="AA502" s="21">
        <f t="shared" si="102"/>
        <v>0</v>
      </c>
      <c r="AB502" s="21">
        <f t="shared" si="102"/>
        <v>0</v>
      </c>
      <c r="AC502" s="21">
        <f t="shared" si="102"/>
        <v>0</v>
      </c>
      <c r="AD502" s="21">
        <f t="shared" si="102"/>
        <v>0</v>
      </c>
      <c r="AE502" s="21">
        <f t="shared" si="102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3">+D155</f>
        <v>0</v>
      </c>
      <c r="E503" s="37">
        <f t="shared" si="103"/>
        <v>0</v>
      </c>
      <c r="F503" s="37">
        <f t="shared" si="103"/>
        <v>0</v>
      </c>
      <c r="G503" s="37">
        <f t="shared" si="103"/>
        <v>0</v>
      </c>
      <c r="H503" s="37">
        <f t="shared" si="103"/>
        <v>0</v>
      </c>
      <c r="I503" s="37">
        <f t="shared" si="103"/>
        <v>0</v>
      </c>
      <c r="J503" s="37">
        <f t="shared" si="103"/>
        <v>0</v>
      </c>
      <c r="K503" s="37">
        <f t="shared" si="103"/>
        <v>0</v>
      </c>
      <c r="L503" s="37">
        <f t="shared" si="103"/>
        <v>0</v>
      </c>
      <c r="M503" s="37">
        <f t="shared" si="103"/>
        <v>0</v>
      </c>
      <c r="N503" s="37">
        <f t="shared" si="103"/>
        <v>0</v>
      </c>
      <c r="O503" s="37">
        <f t="shared" si="103"/>
        <v>0</v>
      </c>
      <c r="P503" s="37">
        <f t="shared" si="103"/>
        <v>0</v>
      </c>
      <c r="Q503" s="37">
        <f t="shared" si="103"/>
        <v>0</v>
      </c>
      <c r="R503" s="37">
        <f t="shared" si="103"/>
        <v>0</v>
      </c>
      <c r="S503" s="37">
        <f t="shared" si="103"/>
        <v>0</v>
      </c>
      <c r="T503" s="37">
        <f t="shared" si="103"/>
        <v>0</v>
      </c>
      <c r="U503" s="37">
        <f t="shared" si="103"/>
        <v>0</v>
      </c>
      <c r="V503" s="37">
        <f t="shared" si="103"/>
        <v>0</v>
      </c>
      <c r="W503" s="37">
        <f t="shared" si="103"/>
        <v>0</v>
      </c>
      <c r="X503" s="37">
        <f t="shared" si="103"/>
        <v>0</v>
      </c>
      <c r="Y503" s="37">
        <f t="shared" si="103"/>
        <v>0</v>
      </c>
      <c r="Z503" s="37">
        <f t="shared" si="103"/>
        <v>0</v>
      </c>
      <c r="AA503" s="37">
        <f t="shared" si="103"/>
        <v>0</v>
      </c>
      <c r="AB503" s="37">
        <f t="shared" si="103"/>
        <v>0</v>
      </c>
      <c r="AC503" s="37">
        <f t="shared" si="103"/>
        <v>0</v>
      </c>
      <c r="AD503" s="37">
        <f t="shared" si="103"/>
        <v>0</v>
      </c>
      <c r="AE503" s="37">
        <f t="shared" si="103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04">+D509+D510+D511+D512+D513+D514</f>
        <v>1.4559811324401654E-5</v>
      </c>
      <c r="E508" s="21">
        <f t="shared" si="104"/>
        <v>1.2699706228670238E-4</v>
      </c>
      <c r="F508" s="21">
        <f t="shared" si="104"/>
        <v>7.3585172470380352E-4</v>
      </c>
      <c r="G508" s="21">
        <f t="shared" si="104"/>
        <v>8.1543101149689601E-2</v>
      </c>
      <c r="H508" s="21">
        <f t="shared" si="104"/>
        <v>0.18410212230265408</v>
      </c>
      <c r="I508" s="21">
        <f t="shared" si="104"/>
        <v>0.40088245079716978</v>
      </c>
      <c r="J508" s="21">
        <f t="shared" si="104"/>
        <v>0.91558996902837253</v>
      </c>
      <c r="K508" s="21">
        <f t="shared" si="104"/>
        <v>0.95706410673205411</v>
      </c>
      <c r="L508" s="21">
        <f t="shared" si="104"/>
        <v>1.4002321361567323</v>
      </c>
      <c r="M508" s="21">
        <f t="shared" si="104"/>
        <v>1.935806644244245</v>
      </c>
      <c r="N508" s="21">
        <f t="shared" si="104"/>
        <v>2.5467559370038915</v>
      </c>
      <c r="O508" s="21">
        <f t="shared" si="104"/>
        <v>3.2708340643765945</v>
      </c>
      <c r="P508" s="21">
        <f t="shared" si="104"/>
        <v>5.1309209264352278</v>
      </c>
      <c r="Q508" s="21">
        <f t="shared" si="104"/>
        <v>7.6339186559936625</v>
      </c>
      <c r="R508" s="21">
        <f t="shared" si="104"/>
        <v>7.7113810375442222</v>
      </c>
      <c r="S508" s="21">
        <f t="shared" si="104"/>
        <v>9.885424721463675</v>
      </c>
      <c r="T508" s="21">
        <f t="shared" si="104"/>
        <v>13.600185964000541</v>
      </c>
      <c r="U508" s="21">
        <f t="shared" si="104"/>
        <v>12.240946842700712</v>
      </c>
      <c r="V508" s="21">
        <f t="shared" si="104"/>
        <v>14.187417966462975</v>
      </c>
      <c r="W508" s="21">
        <f t="shared" si="104"/>
        <v>17.104912299547554</v>
      </c>
      <c r="X508" s="21">
        <f t="shared" si="104"/>
        <v>22.831144440737944</v>
      </c>
      <c r="Y508" s="21">
        <f t="shared" si="104"/>
        <v>26.068551097022322</v>
      </c>
      <c r="Z508" s="21">
        <f t="shared" si="104"/>
        <v>28.251374419366268</v>
      </c>
      <c r="AA508" s="21">
        <f t="shared" si="104"/>
        <v>33.99172751154601</v>
      </c>
      <c r="AB508" s="21">
        <f t="shared" si="104"/>
        <v>36.536868060339337</v>
      </c>
      <c r="AC508" s="21">
        <f t="shared" si="104"/>
        <v>38.301101680651882</v>
      </c>
      <c r="AD508" s="21">
        <f t="shared" si="104"/>
        <v>39.90076148378752</v>
      </c>
      <c r="AE508" s="21">
        <f t="shared" si="104"/>
        <v>38.872872487144342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05">+D161</f>
        <v>1.4559811324401654E-5</v>
      </c>
      <c r="E509" s="37">
        <f t="shared" si="105"/>
        <v>1.2699706228670238E-4</v>
      </c>
      <c r="F509" s="37">
        <f t="shared" si="105"/>
        <v>7.3585172470380352E-4</v>
      </c>
      <c r="G509" s="37">
        <f t="shared" si="105"/>
        <v>8.1543101149689601E-2</v>
      </c>
      <c r="H509" s="37">
        <f t="shared" si="105"/>
        <v>0.18410212230265408</v>
      </c>
      <c r="I509" s="37">
        <f t="shared" si="105"/>
        <v>0.40088245079716978</v>
      </c>
      <c r="J509" s="37">
        <f t="shared" si="105"/>
        <v>0.90862081026711339</v>
      </c>
      <c r="K509" s="37">
        <f t="shared" si="105"/>
        <v>0.93564809546538497</v>
      </c>
      <c r="L509" s="37">
        <f t="shared" si="105"/>
        <v>1.3432596640807715</v>
      </c>
      <c r="M509" s="37">
        <f t="shared" si="105"/>
        <v>1.8314111548110608</v>
      </c>
      <c r="N509" s="37">
        <f t="shared" si="105"/>
        <v>2.3976969688336522</v>
      </c>
      <c r="O509" s="37">
        <f t="shared" si="105"/>
        <v>3.0887924703494112</v>
      </c>
      <c r="P509" s="37">
        <f t="shared" si="105"/>
        <v>4.9367732664061794</v>
      </c>
      <c r="Q509" s="37">
        <f t="shared" si="105"/>
        <v>7.3670171932695698</v>
      </c>
      <c r="R509" s="37">
        <f t="shared" si="105"/>
        <v>7.2824177593815804</v>
      </c>
      <c r="S509" s="37">
        <f t="shared" si="105"/>
        <v>9.4275120284503995</v>
      </c>
      <c r="T509" s="37">
        <f t="shared" si="105"/>
        <v>13.103988446774661</v>
      </c>
      <c r="U509" s="37">
        <f t="shared" si="105"/>
        <v>11.45690352405601</v>
      </c>
      <c r="V509" s="37">
        <f t="shared" si="105"/>
        <v>13.181044947486797</v>
      </c>
      <c r="W509" s="37">
        <f t="shared" si="105"/>
        <v>15.277597551369015</v>
      </c>
      <c r="X509" s="37">
        <f t="shared" si="105"/>
        <v>21.265896137208173</v>
      </c>
      <c r="Y509" s="37">
        <f t="shared" si="105"/>
        <v>23.571301593364243</v>
      </c>
      <c r="Z509" s="37">
        <f t="shared" si="105"/>
        <v>25.691269427294255</v>
      </c>
      <c r="AA509" s="37">
        <f t="shared" si="105"/>
        <v>31.037615779265835</v>
      </c>
      <c r="AB509" s="37">
        <f t="shared" si="105"/>
        <v>33.428800644171787</v>
      </c>
      <c r="AC509" s="37">
        <f t="shared" si="105"/>
        <v>34.336525668004754</v>
      </c>
      <c r="AD509" s="37">
        <f t="shared" si="105"/>
        <v>36.090328836706817</v>
      </c>
      <c r="AE509" s="37">
        <f t="shared" si="105"/>
        <v>35.510525192426854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6">+D168</f>
        <v>0</v>
      </c>
      <c r="E510" s="37">
        <f t="shared" si="106"/>
        <v>0</v>
      </c>
      <c r="F510" s="37">
        <f t="shared" si="106"/>
        <v>0</v>
      </c>
      <c r="G510" s="37">
        <f t="shared" si="106"/>
        <v>0</v>
      </c>
      <c r="H510" s="37">
        <f t="shared" si="106"/>
        <v>0</v>
      </c>
      <c r="I510" s="37">
        <f t="shared" si="106"/>
        <v>0</v>
      </c>
      <c r="J510" s="37">
        <f t="shared" si="106"/>
        <v>0</v>
      </c>
      <c r="K510" s="37">
        <f t="shared" si="106"/>
        <v>0</v>
      </c>
      <c r="L510" s="37">
        <f t="shared" si="106"/>
        <v>0</v>
      </c>
      <c r="M510" s="37">
        <f t="shared" si="106"/>
        <v>0</v>
      </c>
      <c r="N510" s="37">
        <f t="shared" si="106"/>
        <v>0</v>
      </c>
      <c r="O510" s="37">
        <f t="shared" si="106"/>
        <v>0</v>
      </c>
      <c r="P510" s="37">
        <f t="shared" si="106"/>
        <v>1.2825762560759606E-4</v>
      </c>
      <c r="Q510" s="37">
        <f t="shared" si="106"/>
        <v>6.1142039211085984E-2</v>
      </c>
      <c r="R510" s="37">
        <f t="shared" si="106"/>
        <v>0.18311501480356271</v>
      </c>
      <c r="S510" s="37">
        <f t="shared" si="106"/>
        <v>0.13661308976068307</v>
      </c>
      <c r="T510" s="37">
        <f t="shared" si="106"/>
        <v>9.039535651718017E-2</v>
      </c>
      <c r="U510" s="37">
        <f t="shared" si="106"/>
        <v>0.25064095046784446</v>
      </c>
      <c r="V510" s="37">
        <f t="shared" si="106"/>
        <v>0.32689772269860889</v>
      </c>
      <c r="W510" s="37">
        <f t="shared" si="106"/>
        <v>0.94690328896607556</v>
      </c>
      <c r="X510" s="37">
        <f t="shared" si="106"/>
        <v>0.45429487283075509</v>
      </c>
      <c r="Y510" s="37">
        <f t="shared" si="106"/>
        <v>0.970519656006538</v>
      </c>
      <c r="Z510" s="37">
        <f t="shared" si="106"/>
        <v>0.66855428346595414</v>
      </c>
      <c r="AA510" s="37">
        <f t="shared" si="106"/>
        <v>0.91221574216432033</v>
      </c>
      <c r="AB510" s="37">
        <f t="shared" si="106"/>
        <v>1.0208037298442159</v>
      </c>
      <c r="AC510" s="37">
        <f t="shared" si="106"/>
        <v>1.6193168777617553</v>
      </c>
      <c r="AD510" s="37">
        <f t="shared" si="106"/>
        <v>1.4111036536671522</v>
      </c>
      <c r="AE510" s="37">
        <f t="shared" si="106"/>
        <v>1.1604133363985589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7">+D169</f>
        <v>0</v>
      </c>
      <c r="E511" s="37">
        <f t="shared" si="107"/>
        <v>0</v>
      </c>
      <c r="F511" s="37">
        <f t="shared" si="107"/>
        <v>0</v>
      </c>
      <c r="G511" s="37">
        <f t="shared" si="107"/>
        <v>0</v>
      </c>
      <c r="H511" s="37">
        <f t="shared" si="107"/>
        <v>0</v>
      </c>
      <c r="I511" s="37">
        <f t="shared" si="107"/>
        <v>0</v>
      </c>
      <c r="J511" s="37">
        <f t="shared" si="107"/>
        <v>6.9691587612591274E-3</v>
      </c>
      <c r="K511" s="37">
        <f t="shared" si="107"/>
        <v>1.7335074249807261E-2</v>
      </c>
      <c r="L511" s="37">
        <f t="shared" si="107"/>
        <v>3.4718073463144261E-2</v>
      </c>
      <c r="M511" s="37">
        <f t="shared" si="107"/>
        <v>6.3342571784046703E-2</v>
      </c>
      <c r="N511" s="37">
        <f t="shared" si="107"/>
        <v>0.10438561694826443</v>
      </c>
      <c r="O511" s="37">
        <f t="shared" si="107"/>
        <v>0.13729717611739994</v>
      </c>
      <c r="P511" s="37">
        <f t="shared" si="107"/>
        <v>0.17874024834866598</v>
      </c>
      <c r="Q511" s="37">
        <f t="shared" si="107"/>
        <v>0.19715206641681077</v>
      </c>
      <c r="R511" s="37">
        <f t="shared" si="107"/>
        <v>0.23517746031109399</v>
      </c>
      <c r="S511" s="37">
        <f t="shared" si="107"/>
        <v>0.30709125239351498</v>
      </c>
      <c r="T511" s="37">
        <f t="shared" si="107"/>
        <v>0.39266583518423387</v>
      </c>
      <c r="U511" s="37">
        <f t="shared" si="107"/>
        <v>0.43592596603745415</v>
      </c>
      <c r="V511" s="37">
        <f t="shared" si="107"/>
        <v>0.47772272906367447</v>
      </c>
      <c r="W511" s="37">
        <f t="shared" si="107"/>
        <v>0.63194194240150514</v>
      </c>
      <c r="X511" s="37">
        <f t="shared" si="107"/>
        <v>0.82029280617071709</v>
      </c>
      <c r="Y511" s="37">
        <f t="shared" si="107"/>
        <v>1.1844401838832921</v>
      </c>
      <c r="Z511" s="37">
        <f t="shared" si="107"/>
        <v>1.4760123892815564</v>
      </c>
      <c r="AA511" s="37">
        <f t="shared" si="107"/>
        <v>1.6315080844197285</v>
      </c>
      <c r="AB511" s="37">
        <f t="shared" si="107"/>
        <v>1.6254894941539291</v>
      </c>
      <c r="AC511" s="37">
        <f t="shared" si="107"/>
        <v>1.7250205002712176</v>
      </c>
      <c r="AD511" s="37">
        <f t="shared" si="107"/>
        <v>1.6663113722874039</v>
      </c>
      <c r="AE511" s="37">
        <f t="shared" si="107"/>
        <v>1.603802272125205</v>
      </c>
    </row>
    <row r="512" spans="1:31" x14ac:dyDescent="0.2">
      <c r="A512" s="9" t="s">
        <v>352</v>
      </c>
      <c r="B512" s="4" t="s">
        <v>353</v>
      </c>
      <c r="C512" s="37">
        <f t="shared" ref="C512:R514" si="108">+C170</f>
        <v>0</v>
      </c>
      <c r="D512" s="37">
        <f t="shared" si="108"/>
        <v>0</v>
      </c>
      <c r="E512" s="37">
        <f t="shared" si="108"/>
        <v>0</v>
      </c>
      <c r="F512" s="37">
        <f t="shared" si="108"/>
        <v>0</v>
      </c>
      <c r="G512" s="37">
        <f t="shared" si="108"/>
        <v>0</v>
      </c>
      <c r="H512" s="37">
        <f t="shared" si="108"/>
        <v>0</v>
      </c>
      <c r="I512" s="37">
        <f t="shared" si="108"/>
        <v>0</v>
      </c>
      <c r="J512" s="37">
        <f t="shared" si="108"/>
        <v>0</v>
      </c>
      <c r="K512" s="37">
        <f t="shared" si="108"/>
        <v>0</v>
      </c>
      <c r="L512" s="37">
        <f t="shared" si="108"/>
        <v>0</v>
      </c>
      <c r="M512" s="37">
        <f t="shared" si="108"/>
        <v>0</v>
      </c>
      <c r="N512" s="37">
        <f t="shared" si="108"/>
        <v>0</v>
      </c>
      <c r="O512" s="37">
        <f t="shared" si="108"/>
        <v>0</v>
      </c>
      <c r="P512" s="37">
        <f t="shared" si="108"/>
        <v>0</v>
      </c>
      <c r="Q512" s="37">
        <f t="shared" si="108"/>
        <v>0</v>
      </c>
      <c r="R512" s="37">
        <f t="shared" si="108"/>
        <v>0</v>
      </c>
      <c r="S512" s="37">
        <f t="shared" si="107"/>
        <v>0</v>
      </c>
      <c r="T512" s="37">
        <f t="shared" si="107"/>
        <v>0</v>
      </c>
      <c r="U512" s="37">
        <f t="shared" si="107"/>
        <v>8.9851363324027128E-2</v>
      </c>
      <c r="V512" s="37">
        <f t="shared" si="107"/>
        <v>0.19575044261171917</v>
      </c>
      <c r="W512" s="37">
        <f t="shared" si="107"/>
        <v>0.23177452643907404</v>
      </c>
      <c r="X512" s="37">
        <f t="shared" si="107"/>
        <v>0.2558737629831066</v>
      </c>
      <c r="Y512" s="37">
        <f t="shared" si="107"/>
        <v>0.28172951282411124</v>
      </c>
      <c r="Z512" s="37">
        <f t="shared" si="107"/>
        <v>0.32230725610774191</v>
      </c>
      <c r="AA512" s="37">
        <f t="shared" si="107"/>
        <v>0.31336091346262812</v>
      </c>
      <c r="AB512" s="37">
        <f t="shared" si="107"/>
        <v>0.2265612356569289</v>
      </c>
      <c r="AC512" s="37">
        <f t="shared" si="107"/>
        <v>0.40501114281593742</v>
      </c>
      <c r="AD512" s="37">
        <f t="shared" si="107"/>
        <v>0.53137216205621352</v>
      </c>
      <c r="AE512" s="37">
        <f t="shared" si="107"/>
        <v>0.4039182408688039</v>
      </c>
    </row>
    <row r="513" spans="1:31" x14ac:dyDescent="0.2">
      <c r="A513" s="9" t="s">
        <v>354</v>
      </c>
      <c r="B513" s="4" t="s">
        <v>355</v>
      </c>
      <c r="C513" s="37">
        <f t="shared" si="108"/>
        <v>0</v>
      </c>
      <c r="D513" s="37">
        <f t="shared" si="107"/>
        <v>0</v>
      </c>
      <c r="E513" s="37">
        <f t="shared" si="107"/>
        <v>0</v>
      </c>
      <c r="F513" s="37">
        <f t="shared" si="107"/>
        <v>0</v>
      </c>
      <c r="G513" s="37">
        <f t="shared" si="107"/>
        <v>0</v>
      </c>
      <c r="H513" s="37">
        <f t="shared" si="107"/>
        <v>0</v>
      </c>
      <c r="I513" s="37">
        <f t="shared" si="107"/>
        <v>0</v>
      </c>
      <c r="J513" s="37">
        <f t="shared" si="107"/>
        <v>0</v>
      </c>
      <c r="K513" s="37">
        <f t="shared" si="107"/>
        <v>4.0809370168618971E-3</v>
      </c>
      <c r="L513" s="37">
        <f t="shared" si="107"/>
        <v>2.2254398612816442E-2</v>
      </c>
      <c r="M513" s="37">
        <f t="shared" si="107"/>
        <v>4.1052917649137523E-2</v>
      </c>
      <c r="N513" s="37">
        <f t="shared" si="107"/>
        <v>4.4673351221974501E-2</v>
      </c>
      <c r="O513" s="37">
        <f t="shared" si="107"/>
        <v>4.4744417909783361E-2</v>
      </c>
      <c r="P513" s="37">
        <f t="shared" si="107"/>
        <v>1.5279154054774945E-2</v>
      </c>
      <c r="Q513" s="37">
        <f t="shared" si="107"/>
        <v>8.6073570961961235E-3</v>
      </c>
      <c r="R513" s="37">
        <f t="shared" si="107"/>
        <v>1.0670803047984446E-2</v>
      </c>
      <c r="S513" s="37">
        <f t="shared" si="107"/>
        <v>1.4208350859077408E-2</v>
      </c>
      <c r="T513" s="37">
        <f t="shared" si="107"/>
        <v>1.3136325524467264E-2</v>
      </c>
      <c r="U513" s="37">
        <f t="shared" si="107"/>
        <v>7.6250388153789152E-3</v>
      </c>
      <c r="V513" s="37">
        <f t="shared" si="107"/>
        <v>6.0021246021738804E-3</v>
      </c>
      <c r="W513" s="37">
        <f t="shared" si="107"/>
        <v>1.6694990371886868E-2</v>
      </c>
      <c r="X513" s="37">
        <f t="shared" si="107"/>
        <v>3.4786861545194316E-2</v>
      </c>
      <c r="Y513" s="37">
        <f t="shared" si="107"/>
        <v>6.0560150944139052E-2</v>
      </c>
      <c r="Z513" s="37">
        <f t="shared" si="107"/>
        <v>9.3231063216759447E-2</v>
      </c>
      <c r="AA513" s="37">
        <f t="shared" si="107"/>
        <v>9.7026992233498255E-2</v>
      </c>
      <c r="AB513" s="37">
        <f t="shared" si="107"/>
        <v>0.23521295651246765</v>
      </c>
      <c r="AC513" s="37">
        <f t="shared" si="107"/>
        <v>0.21522749179821341</v>
      </c>
      <c r="AD513" s="37">
        <f t="shared" si="107"/>
        <v>0.20164545906992973</v>
      </c>
      <c r="AE513" s="37">
        <f t="shared" si="107"/>
        <v>0.19421344532491205</v>
      </c>
    </row>
    <row r="514" spans="1:31" x14ac:dyDescent="0.2">
      <c r="A514" s="9" t="s">
        <v>356</v>
      </c>
      <c r="B514" s="4" t="s">
        <v>357</v>
      </c>
      <c r="C514" s="37">
        <f t="shared" si="108"/>
        <v>0</v>
      </c>
      <c r="D514" s="37">
        <f t="shared" si="107"/>
        <v>0</v>
      </c>
      <c r="E514" s="37">
        <f t="shared" si="107"/>
        <v>0</v>
      </c>
      <c r="F514" s="37">
        <f t="shared" si="107"/>
        <v>0</v>
      </c>
      <c r="G514" s="37">
        <f t="shared" si="107"/>
        <v>0</v>
      </c>
      <c r="H514" s="37">
        <f t="shared" si="107"/>
        <v>0</v>
      </c>
      <c r="I514" s="37">
        <f t="shared" si="107"/>
        <v>0</v>
      </c>
      <c r="J514" s="37">
        <f t="shared" si="107"/>
        <v>0</v>
      </c>
      <c r="K514" s="37">
        <f t="shared" si="107"/>
        <v>0</v>
      </c>
      <c r="L514" s="37">
        <f t="shared" si="107"/>
        <v>0</v>
      </c>
      <c r="M514" s="37">
        <f t="shared" si="107"/>
        <v>0</v>
      </c>
      <c r="N514" s="37">
        <f t="shared" si="107"/>
        <v>0</v>
      </c>
      <c r="O514" s="37">
        <f t="shared" si="107"/>
        <v>0</v>
      </c>
      <c r="P514" s="37">
        <f t="shared" si="107"/>
        <v>0</v>
      </c>
      <c r="Q514" s="37">
        <f t="shared" si="107"/>
        <v>0</v>
      </c>
      <c r="R514" s="37">
        <f t="shared" si="107"/>
        <v>0</v>
      </c>
      <c r="S514" s="37">
        <f t="shared" si="107"/>
        <v>0</v>
      </c>
      <c r="T514" s="37">
        <f t="shared" si="107"/>
        <v>0</v>
      </c>
      <c r="U514" s="37">
        <f t="shared" si="107"/>
        <v>0</v>
      </c>
      <c r="V514" s="37">
        <f t="shared" si="107"/>
        <v>0</v>
      </c>
      <c r="W514" s="37">
        <f t="shared" si="107"/>
        <v>0</v>
      </c>
      <c r="X514" s="37">
        <f t="shared" si="107"/>
        <v>0</v>
      </c>
      <c r="Y514" s="37">
        <f t="shared" si="107"/>
        <v>0</v>
      </c>
      <c r="Z514" s="37">
        <f t="shared" si="107"/>
        <v>0</v>
      </c>
      <c r="AA514" s="37">
        <f t="shared" si="107"/>
        <v>0</v>
      </c>
      <c r="AB514" s="37">
        <f t="shared" si="107"/>
        <v>0</v>
      </c>
      <c r="AC514" s="37">
        <f t="shared" si="107"/>
        <v>0</v>
      </c>
      <c r="AD514" s="37">
        <f t="shared" si="107"/>
        <v>0</v>
      </c>
      <c r="AE514" s="37">
        <f t="shared" si="107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09">+C525+C530+C536+C541+C544+C545+C549+C552++C553+C554</f>
        <v>0</v>
      </c>
      <c r="D524" s="28">
        <f t="shared" si="109"/>
        <v>0</v>
      </c>
      <c r="E524" s="28">
        <f t="shared" si="109"/>
        <v>0</v>
      </c>
      <c r="F524" s="28">
        <f t="shared" si="109"/>
        <v>0</v>
      </c>
      <c r="G524" s="28">
        <f t="shared" si="109"/>
        <v>0</v>
      </c>
      <c r="H524" s="28">
        <f t="shared" si="109"/>
        <v>0</v>
      </c>
      <c r="I524" s="28">
        <f t="shared" si="109"/>
        <v>0</v>
      </c>
      <c r="J524" s="28">
        <f t="shared" si="109"/>
        <v>0</v>
      </c>
      <c r="K524" s="28">
        <f t="shared" si="109"/>
        <v>0</v>
      </c>
      <c r="L524" s="28">
        <f t="shared" si="109"/>
        <v>0</v>
      </c>
      <c r="M524" s="28">
        <f t="shared" si="109"/>
        <v>0</v>
      </c>
      <c r="N524" s="28">
        <f t="shared" si="109"/>
        <v>0</v>
      </c>
      <c r="O524" s="28">
        <f t="shared" si="109"/>
        <v>0</v>
      </c>
      <c r="P524" s="28">
        <f t="shared" si="109"/>
        <v>0</v>
      </c>
      <c r="Q524" s="28">
        <f t="shared" si="109"/>
        <v>0</v>
      </c>
      <c r="R524" s="28">
        <f t="shared" si="109"/>
        <v>0</v>
      </c>
      <c r="S524" s="28">
        <f t="shared" si="109"/>
        <v>0</v>
      </c>
      <c r="T524" s="28">
        <f t="shared" si="109"/>
        <v>0</v>
      </c>
      <c r="U524" s="28">
        <f t="shared" si="109"/>
        <v>0</v>
      </c>
      <c r="V524" s="28">
        <f t="shared" si="109"/>
        <v>0</v>
      </c>
      <c r="W524" s="28">
        <f t="shared" si="109"/>
        <v>0</v>
      </c>
      <c r="X524" s="28">
        <f t="shared" si="109"/>
        <v>0</v>
      </c>
      <c r="Y524" s="28">
        <f t="shared" si="109"/>
        <v>0</v>
      </c>
      <c r="Z524" s="28">
        <f t="shared" si="109"/>
        <v>0</v>
      </c>
      <c r="AA524" s="28">
        <f t="shared" si="109"/>
        <v>0</v>
      </c>
      <c r="AB524" s="28">
        <f t="shared" si="109"/>
        <v>0</v>
      </c>
      <c r="AC524" s="28">
        <f t="shared" si="109"/>
        <v>0</v>
      </c>
      <c r="AD524" s="28">
        <f t="shared" si="109"/>
        <v>0</v>
      </c>
      <c r="AE524" s="28">
        <f t="shared" si="10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0">+C526+C527+C528+C529</f>
        <v>0</v>
      </c>
      <c r="D525" s="21">
        <f t="shared" si="110"/>
        <v>0</v>
      </c>
      <c r="E525" s="21">
        <f t="shared" si="110"/>
        <v>0</v>
      </c>
      <c r="F525" s="21">
        <f t="shared" si="110"/>
        <v>0</v>
      </c>
      <c r="G525" s="21">
        <f t="shared" si="110"/>
        <v>0</v>
      </c>
      <c r="H525" s="21">
        <f t="shared" si="110"/>
        <v>0</v>
      </c>
      <c r="I525" s="21">
        <f t="shared" si="110"/>
        <v>0</v>
      </c>
      <c r="J525" s="21">
        <f t="shared" si="110"/>
        <v>0</v>
      </c>
      <c r="K525" s="21">
        <f t="shared" si="110"/>
        <v>0</v>
      </c>
      <c r="L525" s="21">
        <f t="shared" si="110"/>
        <v>0</v>
      </c>
      <c r="M525" s="21">
        <f t="shared" si="110"/>
        <v>0</v>
      </c>
      <c r="N525" s="21">
        <f t="shared" si="110"/>
        <v>0</v>
      </c>
      <c r="O525" s="21">
        <f t="shared" si="110"/>
        <v>0</v>
      </c>
      <c r="P525" s="21">
        <f t="shared" si="110"/>
        <v>0</v>
      </c>
      <c r="Q525" s="21">
        <f t="shared" si="110"/>
        <v>0</v>
      </c>
      <c r="R525" s="21">
        <f t="shared" si="110"/>
        <v>0</v>
      </c>
      <c r="S525" s="21">
        <f t="shared" si="110"/>
        <v>0</v>
      </c>
      <c r="T525" s="21">
        <f t="shared" si="110"/>
        <v>0</v>
      </c>
      <c r="U525" s="21">
        <f t="shared" si="110"/>
        <v>0</v>
      </c>
      <c r="V525" s="21">
        <f t="shared" si="110"/>
        <v>0</v>
      </c>
      <c r="W525" s="21">
        <f t="shared" si="110"/>
        <v>0</v>
      </c>
      <c r="X525" s="21">
        <f t="shared" si="110"/>
        <v>0</v>
      </c>
      <c r="Y525" s="21">
        <f t="shared" si="110"/>
        <v>0</v>
      </c>
      <c r="Z525" s="21">
        <f t="shared" si="110"/>
        <v>0</v>
      </c>
      <c r="AA525" s="21">
        <f t="shared" si="110"/>
        <v>0</v>
      </c>
      <c r="AB525" s="21">
        <f t="shared" si="110"/>
        <v>0</v>
      </c>
      <c r="AC525" s="21">
        <f t="shared" si="110"/>
        <v>0</v>
      </c>
      <c r="AD525" s="21">
        <f t="shared" si="110"/>
        <v>0</v>
      </c>
      <c r="AE525" s="21">
        <f t="shared" si="11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1">+C531+C532+C533+C534+C535</f>
        <v>0</v>
      </c>
      <c r="D530" s="21">
        <f t="shared" si="111"/>
        <v>0</v>
      </c>
      <c r="E530" s="21">
        <f t="shared" si="111"/>
        <v>0</v>
      </c>
      <c r="F530" s="21">
        <f t="shared" si="111"/>
        <v>0</v>
      </c>
      <c r="G530" s="21">
        <f t="shared" si="111"/>
        <v>0</v>
      </c>
      <c r="H530" s="21">
        <f t="shared" si="111"/>
        <v>0</v>
      </c>
      <c r="I530" s="21">
        <f t="shared" si="111"/>
        <v>0</v>
      </c>
      <c r="J530" s="21">
        <f t="shared" si="111"/>
        <v>0</v>
      </c>
      <c r="K530" s="21">
        <f t="shared" si="111"/>
        <v>0</v>
      </c>
      <c r="L530" s="21">
        <f t="shared" si="111"/>
        <v>0</v>
      </c>
      <c r="M530" s="21">
        <f t="shared" si="111"/>
        <v>0</v>
      </c>
      <c r="N530" s="21">
        <f t="shared" si="111"/>
        <v>0</v>
      </c>
      <c r="O530" s="21">
        <f t="shared" si="111"/>
        <v>0</v>
      </c>
      <c r="P530" s="21">
        <f t="shared" si="111"/>
        <v>0</v>
      </c>
      <c r="Q530" s="21">
        <f t="shared" si="111"/>
        <v>0</v>
      </c>
      <c r="R530" s="21">
        <f t="shared" si="111"/>
        <v>0</v>
      </c>
      <c r="S530" s="21">
        <f t="shared" si="111"/>
        <v>0</v>
      </c>
      <c r="T530" s="21">
        <f t="shared" si="111"/>
        <v>0</v>
      </c>
      <c r="U530" s="21">
        <f t="shared" si="111"/>
        <v>0</v>
      </c>
      <c r="V530" s="21">
        <f t="shared" si="111"/>
        <v>0</v>
      </c>
      <c r="W530" s="21">
        <f t="shared" si="111"/>
        <v>0</v>
      </c>
      <c r="X530" s="21">
        <f t="shared" si="111"/>
        <v>0</v>
      </c>
      <c r="Y530" s="21">
        <f t="shared" si="111"/>
        <v>0</v>
      </c>
      <c r="Z530" s="21">
        <f t="shared" si="111"/>
        <v>0</v>
      </c>
      <c r="AA530" s="21">
        <f t="shared" si="111"/>
        <v>0</v>
      </c>
      <c r="AB530" s="21">
        <f t="shared" si="111"/>
        <v>0</v>
      </c>
      <c r="AC530" s="21">
        <f t="shared" si="111"/>
        <v>0</v>
      </c>
      <c r="AD530" s="21">
        <f t="shared" si="111"/>
        <v>0</v>
      </c>
      <c r="AE530" s="21">
        <f t="shared" si="11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2">+C537+C538+C539+C540</f>
        <v>0</v>
      </c>
      <c r="D536" s="21">
        <f t="shared" si="112"/>
        <v>0</v>
      </c>
      <c r="E536" s="21">
        <f t="shared" si="112"/>
        <v>0</v>
      </c>
      <c r="F536" s="21">
        <f t="shared" si="112"/>
        <v>0</v>
      </c>
      <c r="G536" s="21">
        <f t="shared" si="112"/>
        <v>0</v>
      </c>
      <c r="H536" s="21">
        <f t="shared" si="112"/>
        <v>0</v>
      </c>
      <c r="I536" s="21">
        <f t="shared" si="112"/>
        <v>0</v>
      </c>
      <c r="J536" s="21">
        <f t="shared" si="112"/>
        <v>0</v>
      </c>
      <c r="K536" s="21">
        <f t="shared" si="112"/>
        <v>0</v>
      </c>
      <c r="L536" s="21">
        <f t="shared" si="112"/>
        <v>0</v>
      </c>
      <c r="M536" s="21">
        <f t="shared" si="112"/>
        <v>0</v>
      </c>
      <c r="N536" s="21">
        <f t="shared" si="112"/>
        <v>0</v>
      </c>
      <c r="O536" s="21">
        <f t="shared" si="112"/>
        <v>0</v>
      </c>
      <c r="P536" s="21">
        <f t="shared" si="112"/>
        <v>0</v>
      </c>
      <c r="Q536" s="21">
        <f t="shared" si="112"/>
        <v>0</v>
      </c>
      <c r="R536" s="21">
        <f t="shared" si="112"/>
        <v>0</v>
      </c>
      <c r="S536" s="21">
        <f t="shared" si="112"/>
        <v>0</v>
      </c>
      <c r="T536" s="21">
        <f t="shared" si="112"/>
        <v>0</v>
      </c>
      <c r="U536" s="21">
        <f t="shared" si="112"/>
        <v>0</v>
      </c>
      <c r="V536" s="21">
        <f t="shared" si="112"/>
        <v>0</v>
      </c>
      <c r="W536" s="21">
        <f t="shared" si="112"/>
        <v>0</v>
      </c>
      <c r="X536" s="21">
        <f t="shared" si="112"/>
        <v>0</v>
      </c>
      <c r="Y536" s="21">
        <f t="shared" si="112"/>
        <v>0</v>
      </c>
      <c r="Z536" s="21">
        <f t="shared" si="112"/>
        <v>0</v>
      </c>
      <c r="AA536" s="21">
        <f t="shared" si="112"/>
        <v>0</v>
      </c>
      <c r="AB536" s="21">
        <f t="shared" si="112"/>
        <v>0</v>
      </c>
      <c r="AC536" s="21">
        <f t="shared" si="112"/>
        <v>0</v>
      </c>
      <c r="AD536" s="21">
        <f t="shared" si="112"/>
        <v>0</v>
      </c>
      <c r="AE536" s="21">
        <f t="shared" si="11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3">+C542+C543</f>
        <v>0</v>
      </c>
      <c r="D541" s="21">
        <f t="shared" si="113"/>
        <v>0</v>
      </c>
      <c r="E541" s="21">
        <f t="shared" si="113"/>
        <v>0</v>
      </c>
      <c r="F541" s="21">
        <f t="shared" si="113"/>
        <v>0</v>
      </c>
      <c r="G541" s="21">
        <f t="shared" si="113"/>
        <v>0</v>
      </c>
      <c r="H541" s="21">
        <f t="shared" si="113"/>
        <v>0</v>
      </c>
      <c r="I541" s="21">
        <f t="shared" si="113"/>
        <v>0</v>
      </c>
      <c r="J541" s="21">
        <f t="shared" si="113"/>
        <v>0</v>
      </c>
      <c r="K541" s="21">
        <f t="shared" si="113"/>
        <v>0</v>
      </c>
      <c r="L541" s="21">
        <f t="shared" si="113"/>
        <v>0</v>
      </c>
      <c r="M541" s="21">
        <f t="shared" si="113"/>
        <v>0</v>
      </c>
      <c r="N541" s="21">
        <f t="shared" si="113"/>
        <v>0</v>
      </c>
      <c r="O541" s="21">
        <f t="shared" si="113"/>
        <v>0</v>
      </c>
      <c r="P541" s="21">
        <f t="shared" si="113"/>
        <v>0</v>
      </c>
      <c r="Q541" s="21">
        <f t="shared" si="113"/>
        <v>0</v>
      </c>
      <c r="R541" s="21">
        <f t="shared" si="113"/>
        <v>0</v>
      </c>
      <c r="S541" s="21">
        <f t="shared" si="113"/>
        <v>0</v>
      </c>
      <c r="T541" s="21">
        <f t="shared" si="113"/>
        <v>0</v>
      </c>
      <c r="U541" s="21">
        <f t="shared" si="113"/>
        <v>0</v>
      </c>
      <c r="V541" s="21">
        <f t="shared" si="113"/>
        <v>0</v>
      </c>
      <c r="W541" s="21">
        <f t="shared" si="113"/>
        <v>0</v>
      </c>
      <c r="X541" s="21">
        <f t="shared" si="113"/>
        <v>0</v>
      </c>
      <c r="Y541" s="21">
        <f t="shared" si="113"/>
        <v>0</v>
      </c>
      <c r="Z541" s="21">
        <f t="shared" si="113"/>
        <v>0</v>
      </c>
      <c r="AA541" s="21">
        <f t="shared" si="113"/>
        <v>0</v>
      </c>
      <c r="AB541" s="21">
        <f t="shared" si="113"/>
        <v>0</v>
      </c>
      <c r="AC541" s="21">
        <f t="shared" si="113"/>
        <v>0</v>
      </c>
      <c r="AD541" s="21">
        <f t="shared" si="113"/>
        <v>0</v>
      </c>
      <c r="AE541" s="21">
        <f t="shared" si="11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4">+C546+C547+C548</f>
        <v>0</v>
      </c>
      <c r="D545" s="21">
        <f t="shared" si="114"/>
        <v>0</v>
      </c>
      <c r="E545" s="21">
        <f t="shared" si="114"/>
        <v>0</v>
      </c>
      <c r="F545" s="21">
        <f t="shared" si="114"/>
        <v>0</v>
      </c>
      <c r="G545" s="21">
        <f t="shared" si="114"/>
        <v>0</v>
      </c>
      <c r="H545" s="21">
        <f t="shared" si="114"/>
        <v>0</v>
      </c>
      <c r="I545" s="21">
        <f t="shared" si="114"/>
        <v>0</v>
      </c>
      <c r="J545" s="21">
        <f t="shared" si="114"/>
        <v>0</v>
      </c>
      <c r="K545" s="21">
        <f t="shared" si="114"/>
        <v>0</v>
      </c>
      <c r="L545" s="21">
        <f t="shared" si="114"/>
        <v>0</v>
      </c>
      <c r="M545" s="21">
        <f t="shared" si="114"/>
        <v>0</v>
      </c>
      <c r="N545" s="21">
        <f t="shared" si="114"/>
        <v>0</v>
      </c>
      <c r="O545" s="21">
        <f t="shared" si="114"/>
        <v>0</v>
      </c>
      <c r="P545" s="21">
        <f t="shared" si="114"/>
        <v>0</v>
      </c>
      <c r="Q545" s="21">
        <f t="shared" si="114"/>
        <v>0</v>
      </c>
      <c r="R545" s="21">
        <f t="shared" si="114"/>
        <v>0</v>
      </c>
      <c r="S545" s="21">
        <f t="shared" si="114"/>
        <v>0</v>
      </c>
      <c r="T545" s="21">
        <f t="shared" si="114"/>
        <v>0</v>
      </c>
      <c r="U545" s="21">
        <f t="shared" si="114"/>
        <v>0</v>
      </c>
      <c r="V545" s="21">
        <f t="shared" si="114"/>
        <v>0</v>
      </c>
      <c r="W545" s="21">
        <f t="shared" si="114"/>
        <v>0</v>
      </c>
      <c r="X545" s="21">
        <f t="shared" si="114"/>
        <v>0</v>
      </c>
      <c r="Y545" s="21">
        <f t="shared" si="114"/>
        <v>0</v>
      </c>
      <c r="Z545" s="21">
        <f t="shared" si="114"/>
        <v>0</v>
      </c>
      <c r="AA545" s="21">
        <f t="shared" si="114"/>
        <v>0</v>
      </c>
      <c r="AB545" s="21">
        <f t="shared" si="114"/>
        <v>0</v>
      </c>
      <c r="AC545" s="21">
        <f t="shared" si="114"/>
        <v>0</v>
      </c>
      <c r="AD545" s="21">
        <f t="shared" si="114"/>
        <v>0</v>
      </c>
      <c r="AE545" s="21">
        <f t="shared" si="11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5">+C550+C551</f>
        <v>0</v>
      </c>
      <c r="D549" s="21">
        <f t="shared" si="115"/>
        <v>0</v>
      </c>
      <c r="E549" s="21">
        <f t="shared" si="115"/>
        <v>0</v>
      </c>
      <c r="F549" s="21">
        <f t="shared" si="115"/>
        <v>0</v>
      </c>
      <c r="G549" s="21">
        <f t="shared" si="115"/>
        <v>0</v>
      </c>
      <c r="H549" s="21">
        <f t="shared" si="115"/>
        <v>0</v>
      </c>
      <c r="I549" s="21">
        <f t="shared" si="115"/>
        <v>0</v>
      </c>
      <c r="J549" s="21">
        <f t="shared" si="115"/>
        <v>0</v>
      </c>
      <c r="K549" s="21">
        <f t="shared" si="115"/>
        <v>0</v>
      </c>
      <c r="L549" s="21">
        <f t="shared" si="115"/>
        <v>0</v>
      </c>
      <c r="M549" s="21">
        <f t="shared" si="115"/>
        <v>0</v>
      </c>
      <c r="N549" s="21">
        <f t="shared" si="115"/>
        <v>0</v>
      </c>
      <c r="O549" s="21">
        <f t="shared" si="115"/>
        <v>0</v>
      </c>
      <c r="P549" s="21">
        <f t="shared" si="115"/>
        <v>0</v>
      </c>
      <c r="Q549" s="21">
        <f t="shared" si="115"/>
        <v>0</v>
      </c>
      <c r="R549" s="21">
        <f t="shared" si="115"/>
        <v>0</v>
      </c>
      <c r="S549" s="21">
        <f t="shared" si="115"/>
        <v>0</v>
      </c>
      <c r="T549" s="21">
        <f t="shared" si="115"/>
        <v>0</v>
      </c>
      <c r="U549" s="21">
        <f t="shared" si="115"/>
        <v>0</v>
      </c>
      <c r="V549" s="21">
        <f t="shared" si="115"/>
        <v>0</v>
      </c>
      <c r="W549" s="21">
        <f t="shared" si="115"/>
        <v>0</v>
      </c>
      <c r="X549" s="21">
        <f t="shared" si="115"/>
        <v>0</v>
      </c>
      <c r="Y549" s="21">
        <f t="shared" si="115"/>
        <v>0</v>
      </c>
      <c r="Z549" s="21">
        <f t="shared" si="115"/>
        <v>0</v>
      </c>
      <c r="AA549" s="21">
        <f t="shared" si="115"/>
        <v>0</v>
      </c>
      <c r="AB549" s="21">
        <f t="shared" si="115"/>
        <v>0</v>
      </c>
      <c r="AC549" s="21">
        <f t="shared" si="115"/>
        <v>0</v>
      </c>
      <c r="AD549" s="21">
        <f t="shared" si="115"/>
        <v>0</v>
      </c>
      <c r="AE549" s="21">
        <f t="shared" si="11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6">+C556+C559+C562+C565+C568++C571+C574+C575</f>
        <v>0</v>
      </c>
      <c r="D555" s="28">
        <f t="shared" si="116"/>
        <v>0</v>
      </c>
      <c r="E555" s="28">
        <f t="shared" si="116"/>
        <v>0</v>
      </c>
      <c r="F555" s="28">
        <f t="shared" si="116"/>
        <v>0</v>
      </c>
      <c r="G555" s="28">
        <f t="shared" si="116"/>
        <v>0</v>
      </c>
      <c r="H555" s="28">
        <f t="shared" si="116"/>
        <v>0</v>
      </c>
      <c r="I555" s="28">
        <f t="shared" si="116"/>
        <v>0</v>
      </c>
      <c r="J555" s="28">
        <f t="shared" si="116"/>
        <v>0</v>
      </c>
      <c r="K555" s="28">
        <f t="shared" si="116"/>
        <v>0</v>
      </c>
      <c r="L555" s="28">
        <f t="shared" si="116"/>
        <v>0</v>
      </c>
      <c r="M555" s="28">
        <f t="shared" si="116"/>
        <v>0</v>
      </c>
      <c r="N555" s="28">
        <f t="shared" si="116"/>
        <v>0</v>
      </c>
      <c r="O555" s="28">
        <f t="shared" si="116"/>
        <v>0</v>
      </c>
      <c r="P555" s="28">
        <f t="shared" si="116"/>
        <v>0</v>
      </c>
      <c r="Q555" s="28">
        <f t="shared" si="116"/>
        <v>0</v>
      </c>
      <c r="R555" s="28">
        <f t="shared" si="116"/>
        <v>0</v>
      </c>
      <c r="S555" s="28">
        <f t="shared" si="116"/>
        <v>0</v>
      </c>
      <c r="T555" s="28">
        <f t="shared" si="116"/>
        <v>0</v>
      </c>
      <c r="U555" s="28">
        <f t="shared" si="116"/>
        <v>0</v>
      </c>
      <c r="V555" s="28">
        <f t="shared" si="116"/>
        <v>0</v>
      </c>
      <c r="W555" s="28">
        <f t="shared" si="116"/>
        <v>0</v>
      </c>
      <c r="X555" s="28">
        <f t="shared" si="116"/>
        <v>0</v>
      </c>
      <c r="Y555" s="28">
        <f t="shared" si="116"/>
        <v>0</v>
      </c>
      <c r="Z555" s="28">
        <f t="shared" si="116"/>
        <v>0</v>
      </c>
      <c r="AA555" s="28">
        <f t="shared" si="116"/>
        <v>0</v>
      </c>
      <c r="AB555" s="28">
        <f t="shared" si="116"/>
        <v>0</v>
      </c>
      <c r="AC555" s="28">
        <f t="shared" si="116"/>
        <v>0</v>
      </c>
      <c r="AD555" s="28">
        <f t="shared" si="116"/>
        <v>0</v>
      </c>
      <c r="AE555" s="28">
        <f t="shared" si="11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7">+C557+C558</f>
        <v>0</v>
      </c>
      <c r="D556" s="21">
        <f t="shared" si="117"/>
        <v>0</v>
      </c>
      <c r="E556" s="21">
        <f t="shared" si="117"/>
        <v>0</v>
      </c>
      <c r="F556" s="21">
        <f t="shared" si="117"/>
        <v>0</v>
      </c>
      <c r="G556" s="21">
        <f t="shared" si="117"/>
        <v>0</v>
      </c>
      <c r="H556" s="21">
        <f t="shared" si="117"/>
        <v>0</v>
      </c>
      <c r="I556" s="21">
        <f t="shared" si="117"/>
        <v>0</v>
      </c>
      <c r="J556" s="21">
        <f t="shared" si="117"/>
        <v>0</v>
      </c>
      <c r="K556" s="21">
        <f t="shared" si="117"/>
        <v>0</v>
      </c>
      <c r="L556" s="21">
        <f t="shared" si="117"/>
        <v>0</v>
      </c>
      <c r="M556" s="21">
        <f t="shared" si="117"/>
        <v>0</v>
      </c>
      <c r="N556" s="21">
        <f t="shared" si="117"/>
        <v>0</v>
      </c>
      <c r="O556" s="21">
        <f t="shared" si="117"/>
        <v>0</v>
      </c>
      <c r="P556" s="21">
        <f t="shared" si="117"/>
        <v>0</v>
      </c>
      <c r="Q556" s="21">
        <f t="shared" si="117"/>
        <v>0</v>
      </c>
      <c r="R556" s="21">
        <f t="shared" si="117"/>
        <v>0</v>
      </c>
      <c r="S556" s="21">
        <f t="shared" si="117"/>
        <v>0</v>
      </c>
      <c r="T556" s="21">
        <f t="shared" si="117"/>
        <v>0</v>
      </c>
      <c r="U556" s="21">
        <f t="shared" si="117"/>
        <v>0</v>
      </c>
      <c r="V556" s="21">
        <f t="shared" si="117"/>
        <v>0</v>
      </c>
      <c r="W556" s="21">
        <f t="shared" si="117"/>
        <v>0</v>
      </c>
      <c r="X556" s="21">
        <f t="shared" si="117"/>
        <v>0</v>
      </c>
      <c r="Y556" s="21">
        <f t="shared" si="117"/>
        <v>0</v>
      </c>
      <c r="Z556" s="21">
        <f t="shared" si="117"/>
        <v>0</v>
      </c>
      <c r="AA556" s="21">
        <f t="shared" si="117"/>
        <v>0</v>
      </c>
      <c r="AB556" s="21">
        <f t="shared" si="117"/>
        <v>0</v>
      </c>
      <c r="AC556" s="21">
        <f t="shared" si="117"/>
        <v>0</v>
      </c>
      <c r="AD556" s="21">
        <f t="shared" si="117"/>
        <v>0</v>
      </c>
      <c r="AE556" s="21">
        <f t="shared" si="11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8">+C560+C561</f>
        <v>0</v>
      </c>
      <c r="D559" s="21">
        <f t="shared" si="118"/>
        <v>0</v>
      </c>
      <c r="E559" s="21">
        <f t="shared" si="118"/>
        <v>0</v>
      </c>
      <c r="F559" s="21">
        <f t="shared" si="118"/>
        <v>0</v>
      </c>
      <c r="G559" s="21">
        <f t="shared" si="118"/>
        <v>0</v>
      </c>
      <c r="H559" s="21">
        <f t="shared" si="118"/>
        <v>0</v>
      </c>
      <c r="I559" s="21">
        <f t="shared" si="118"/>
        <v>0</v>
      </c>
      <c r="J559" s="21">
        <f t="shared" si="118"/>
        <v>0</v>
      </c>
      <c r="K559" s="21">
        <f t="shared" si="118"/>
        <v>0</v>
      </c>
      <c r="L559" s="21">
        <f t="shared" si="118"/>
        <v>0</v>
      </c>
      <c r="M559" s="21">
        <f t="shared" si="118"/>
        <v>0</v>
      </c>
      <c r="N559" s="21">
        <f t="shared" si="118"/>
        <v>0</v>
      </c>
      <c r="O559" s="21">
        <f t="shared" si="118"/>
        <v>0</v>
      </c>
      <c r="P559" s="21">
        <f t="shared" si="118"/>
        <v>0</v>
      </c>
      <c r="Q559" s="21">
        <f t="shared" si="118"/>
        <v>0</v>
      </c>
      <c r="R559" s="21">
        <f t="shared" si="118"/>
        <v>0</v>
      </c>
      <c r="S559" s="21">
        <f t="shared" si="118"/>
        <v>0</v>
      </c>
      <c r="T559" s="21">
        <f t="shared" si="118"/>
        <v>0</v>
      </c>
      <c r="U559" s="21">
        <f t="shared" si="118"/>
        <v>0</v>
      </c>
      <c r="V559" s="21">
        <f t="shared" si="118"/>
        <v>0</v>
      </c>
      <c r="W559" s="21">
        <f t="shared" si="118"/>
        <v>0</v>
      </c>
      <c r="X559" s="21">
        <f t="shared" si="118"/>
        <v>0</v>
      </c>
      <c r="Y559" s="21">
        <f t="shared" si="118"/>
        <v>0</v>
      </c>
      <c r="Z559" s="21">
        <f t="shared" si="118"/>
        <v>0</v>
      </c>
      <c r="AA559" s="21">
        <f t="shared" si="118"/>
        <v>0</v>
      </c>
      <c r="AB559" s="21">
        <f t="shared" si="118"/>
        <v>0</v>
      </c>
      <c r="AC559" s="21">
        <f t="shared" si="118"/>
        <v>0</v>
      </c>
      <c r="AD559" s="21">
        <f t="shared" si="118"/>
        <v>0</v>
      </c>
      <c r="AE559" s="21">
        <f t="shared" si="11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19">+C563+C564</f>
        <v>0</v>
      </c>
      <c r="D562" s="21">
        <f t="shared" si="119"/>
        <v>0</v>
      </c>
      <c r="E562" s="21">
        <f t="shared" si="119"/>
        <v>0</v>
      </c>
      <c r="F562" s="21">
        <f t="shared" si="119"/>
        <v>0</v>
      </c>
      <c r="G562" s="21">
        <f t="shared" si="119"/>
        <v>0</v>
      </c>
      <c r="H562" s="21">
        <f t="shared" si="119"/>
        <v>0</v>
      </c>
      <c r="I562" s="21">
        <f t="shared" si="119"/>
        <v>0</v>
      </c>
      <c r="J562" s="21">
        <f t="shared" si="119"/>
        <v>0</v>
      </c>
      <c r="K562" s="21">
        <f t="shared" si="119"/>
        <v>0</v>
      </c>
      <c r="L562" s="21">
        <f t="shared" si="119"/>
        <v>0</v>
      </c>
      <c r="M562" s="21">
        <f t="shared" si="119"/>
        <v>0</v>
      </c>
      <c r="N562" s="21">
        <f t="shared" si="119"/>
        <v>0</v>
      </c>
      <c r="O562" s="21">
        <f t="shared" si="119"/>
        <v>0</v>
      </c>
      <c r="P562" s="21">
        <f t="shared" si="119"/>
        <v>0</v>
      </c>
      <c r="Q562" s="21">
        <f t="shared" si="119"/>
        <v>0</v>
      </c>
      <c r="R562" s="21">
        <f t="shared" si="119"/>
        <v>0</v>
      </c>
      <c r="S562" s="21">
        <f t="shared" si="119"/>
        <v>0</v>
      </c>
      <c r="T562" s="21">
        <f t="shared" si="119"/>
        <v>0</v>
      </c>
      <c r="U562" s="21">
        <f t="shared" si="119"/>
        <v>0</v>
      </c>
      <c r="V562" s="21">
        <f t="shared" si="119"/>
        <v>0</v>
      </c>
      <c r="W562" s="21">
        <f t="shared" si="119"/>
        <v>0</v>
      </c>
      <c r="X562" s="21">
        <f t="shared" si="119"/>
        <v>0</v>
      </c>
      <c r="Y562" s="21">
        <f t="shared" si="119"/>
        <v>0</v>
      </c>
      <c r="Z562" s="21">
        <f t="shared" si="119"/>
        <v>0</v>
      </c>
      <c r="AA562" s="21">
        <f t="shared" si="119"/>
        <v>0</v>
      </c>
      <c r="AB562" s="21">
        <f t="shared" si="119"/>
        <v>0</v>
      </c>
      <c r="AC562" s="21">
        <f t="shared" si="119"/>
        <v>0</v>
      </c>
      <c r="AD562" s="21">
        <f t="shared" si="119"/>
        <v>0</v>
      </c>
      <c r="AE562" s="21">
        <f t="shared" si="11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0">+C566+C567</f>
        <v>0</v>
      </c>
      <c r="D565" s="21">
        <f t="shared" si="120"/>
        <v>0</v>
      </c>
      <c r="E565" s="21">
        <f t="shared" si="120"/>
        <v>0</v>
      </c>
      <c r="F565" s="21">
        <f t="shared" si="120"/>
        <v>0</v>
      </c>
      <c r="G565" s="21">
        <f t="shared" si="120"/>
        <v>0</v>
      </c>
      <c r="H565" s="21">
        <f t="shared" si="120"/>
        <v>0</v>
      </c>
      <c r="I565" s="21">
        <f t="shared" si="120"/>
        <v>0</v>
      </c>
      <c r="J565" s="21">
        <f t="shared" si="120"/>
        <v>0</v>
      </c>
      <c r="K565" s="21">
        <f t="shared" si="120"/>
        <v>0</v>
      </c>
      <c r="L565" s="21">
        <f t="shared" si="120"/>
        <v>0</v>
      </c>
      <c r="M565" s="21">
        <f t="shared" si="120"/>
        <v>0</v>
      </c>
      <c r="N565" s="21">
        <f t="shared" si="120"/>
        <v>0</v>
      </c>
      <c r="O565" s="21">
        <f t="shared" si="120"/>
        <v>0</v>
      </c>
      <c r="P565" s="21">
        <f t="shared" si="120"/>
        <v>0</v>
      </c>
      <c r="Q565" s="21">
        <f t="shared" si="120"/>
        <v>0</v>
      </c>
      <c r="R565" s="21">
        <f t="shared" si="120"/>
        <v>0</v>
      </c>
      <c r="S565" s="21">
        <f t="shared" si="120"/>
        <v>0</v>
      </c>
      <c r="T565" s="21">
        <f t="shared" si="120"/>
        <v>0</v>
      </c>
      <c r="U565" s="21">
        <f t="shared" si="120"/>
        <v>0</v>
      </c>
      <c r="V565" s="21">
        <f t="shared" si="120"/>
        <v>0</v>
      </c>
      <c r="W565" s="21">
        <f t="shared" si="120"/>
        <v>0</v>
      </c>
      <c r="X565" s="21">
        <f t="shared" si="120"/>
        <v>0</v>
      </c>
      <c r="Y565" s="21">
        <f t="shared" si="120"/>
        <v>0</v>
      </c>
      <c r="Z565" s="21">
        <f t="shared" si="120"/>
        <v>0</v>
      </c>
      <c r="AA565" s="21">
        <f t="shared" si="120"/>
        <v>0</v>
      </c>
      <c r="AB565" s="21">
        <f t="shared" si="120"/>
        <v>0</v>
      </c>
      <c r="AC565" s="21">
        <f t="shared" si="120"/>
        <v>0</v>
      </c>
      <c r="AD565" s="21">
        <f t="shared" si="120"/>
        <v>0</v>
      </c>
      <c r="AE565" s="21">
        <f t="shared" si="12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1">+C569+C570</f>
        <v>0</v>
      </c>
      <c r="D568" s="21">
        <f t="shared" si="121"/>
        <v>0</v>
      </c>
      <c r="E568" s="21">
        <f t="shared" si="121"/>
        <v>0</v>
      </c>
      <c r="F568" s="21">
        <f t="shared" si="121"/>
        <v>0</v>
      </c>
      <c r="G568" s="21">
        <f t="shared" si="121"/>
        <v>0</v>
      </c>
      <c r="H568" s="21">
        <f t="shared" si="121"/>
        <v>0</v>
      </c>
      <c r="I568" s="21">
        <f t="shared" si="121"/>
        <v>0</v>
      </c>
      <c r="J568" s="21">
        <f t="shared" si="121"/>
        <v>0</v>
      </c>
      <c r="K568" s="21">
        <f t="shared" si="121"/>
        <v>0</v>
      </c>
      <c r="L568" s="21">
        <f t="shared" si="121"/>
        <v>0</v>
      </c>
      <c r="M568" s="21">
        <f t="shared" si="121"/>
        <v>0</v>
      </c>
      <c r="N568" s="21">
        <f t="shared" si="121"/>
        <v>0</v>
      </c>
      <c r="O568" s="21">
        <f t="shared" si="121"/>
        <v>0</v>
      </c>
      <c r="P568" s="21">
        <f t="shared" si="121"/>
        <v>0</v>
      </c>
      <c r="Q568" s="21">
        <f t="shared" si="121"/>
        <v>0</v>
      </c>
      <c r="R568" s="21">
        <f t="shared" si="121"/>
        <v>0</v>
      </c>
      <c r="S568" s="21">
        <f t="shared" si="121"/>
        <v>0</v>
      </c>
      <c r="T568" s="21">
        <f t="shared" si="121"/>
        <v>0</v>
      </c>
      <c r="U568" s="21">
        <f t="shared" si="121"/>
        <v>0</v>
      </c>
      <c r="V568" s="21">
        <f t="shared" si="121"/>
        <v>0</v>
      </c>
      <c r="W568" s="21">
        <f t="shared" si="121"/>
        <v>0</v>
      </c>
      <c r="X568" s="21">
        <f t="shared" si="121"/>
        <v>0</v>
      </c>
      <c r="Y568" s="21">
        <f t="shared" si="121"/>
        <v>0</v>
      </c>
      <c r="Z568" s="21">
        <f t="shared" si="121"/>
        <v>0</v>
      </c>
      <c r="AA568" s="21">
        <f t="shared" si="121"/>
        <v>0</v>
      </c>
      <c r="AB568" s="21">
        <f t="shared" si="121"/>
        <v>0</v>
      </c>
      <c r="AC568" s="21">
        <f t="shared" si="121"/>
        <v>0</v>
      </c>
      <c r="AD568" s="21">
        <f t="shared" si="121"/>
        <v>0</v>
      </c>
      <c r="AE568" s="21">
        <f t="shared" si="12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2">+C572+C573</f>
        <v>0</v>
      </c>
      <c r="D571" s="21">
        <f t="shared" si="122"/>
        <v>0</v>
      </c>
      <c r="E571" s="21">
        <f t="shared" si="122"/>
        <v>0</v>
      </c>
      <c r="F571" s="21">
        <f t="shared" si="122"/>
        <v>0</v>
      </c>
      <c r="G571" s="21">
        <f t="shared" si="122"/>
        <v>0</v>
      </c>
      <c r="H571" s="21">
        <f t="shared" si="122"/>
        <v>0</v>
      </c>
      <c r="I571" s="21">
        <f t="shared" si="122"/>
        <v>0</v>
      </c>
      <c r="J571" s="21">
        <f t="shared" si="122"/>
        <v>0</v>
      </c>
      <c r="K571" s="21">
        <f t="shared" si="122"/>
        <v>0</v>
      </c>
      <c r="L571" s="21">
        <f t="shared" si="122"/>
        <v>0</v>
      </c>
      <c r="M571" s="21">
        <f t="shared" si="122"/>
        <v>0</v>
      </c>
      <c r="N571" s="21">
        <f t="shared" si="122"/>
        <v>0</v>
      </c>
      <c r="O571" s="21">
        <f t="shared" si="122"/>
        <v>0</v>
      </c>
      <c r="P571" s="21">
        <f t="shared" si="122"/>
        <v>0</v>
      </c>
      <c r="Q571" s="21">
        <f t="shared" si="122"/>
        <v>0</v>
      </c>
      <c r="R571" s="21">
        <f t="shared" si="122"/>
        <v>0</v>
      </c>
      <c r="S571" s="21">
        <f t="shared" si="122"/>
        <v>0</v>
      </c>
      <c r="T571" s="21">
        <f t="shared" si="122"/>
        <v>0</v>
      </c>
      <c r="U571" s="21">
        <f t="shared" si="122"/>
        <v>0</v>
      </c>
      <c r="V571" s="21">
        <f t="shared" si="122"/>
        <v>0</v>
      </c>
      <c r="W571" s="21">
        <f t="shared" si="122"/>
        <v>0</v>
      </c>
      <c r="X571" s="21">
        <f t="shared" si="122"/>
        <v>0</v>
      </c>
      <c r="Y571" s="21">
        <f t="shared" si="122"/>
        <v>0</v>
      </c>
      <c r="Z571" s="21">
        <f t="shared" si="122"/>
        <v>0</v>
      </c>
      <c r="AA571" s="21">
        <f t="shared" si="122"/>
        <v>0</v>
      </c>
      <c r="AB571" s="21">
        <f t="shared" si="122"/>
        <v>0</v>
      </c>
      <c r="AC571" s="21">
        <f t="shared" si="122"/>
        <v>0</v>
      </c>
      <c r="AD571" s="21">
        <f t="shared" si="122"/>
        <v>0</v>
      </c>
      <c r="AE571" s="21">
        <f t="shared" si="12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3">+C585+C586</f>
        <v>0</v>
      </c>
      <c r="D584" s="21">
        <f t="shared" si="123"/>
        <v>0</v>
      </c>
      <c r="E584" s="21">
        <f t="shared" si="123"/>
        <v>0</v>
      </c>
      <c r="F584" s="21">
        <f t="shared" si="123"/>
        <v>0</v>
      </c>
      <c r="G584" s="21">
        <f t="shared" si="123"/>
        <v>0</v>
      </c>
      <c r="H584" s="21">
        <f t="shared" si="123"/>
        <v>0</v>
      </c>
      <c r="I584" s="21">
        <f t="shared" si="123"/>
        <v>0</v>
      </c>
      <c r="J584" s="21">
        <f t="shared" si="123"/>
        <v>0</v>
      </c>
      <c r="K584" s="21">
        <f t="shared" si="123"/>
        <v>0</v>
      </c>
      <c r="L584" s="21">
        <f t="shared" si="123"/>
        <v>0</v>
      </c>
      <c r="M584" s="21">
        <f t="shared" si="123"/>
        <v>0</v>
      </c>
      <c r="N584" s="21">
        <f t="shared" si="123"/>
        <v>0</v>
      </c>
      <c r="O584" s="21">
        <f t="shared" si="123"/>
        <v>0</v>
      </c>
      <c r="P584" s="21">
        <f t="shared" si="123"/>
        <v>0</v>
      </c>
      <c r="Q584" s="21">
        <f t="shared" si="123"/>
        <v>0</v>
      </c>
      <c r="R584" s="21">
        <f t="shared" si="123"/>
        <v>0</v>
      </c>
      <c r="S584" s="21">
        <f t="shared" si="123"/>
        <v>0</v>
      </c>
      <c r="T584" s="21">
        <f t="shared" si="123"/>
        <v>0</v>
      </c>
      <c r="U584" s="21">
        <f t="shared" si="123"/>
        <v>0</v>
      </c>
      <c r="V584" s="21">
        <f t="shared" si="123"/>
        <v>0</v>
      </c>
      <c r="W584" s="21">
        <f t="shared" si="123"/>
        <v>0</v>
      </c>
      <c r="X584" s="21">
        <f t="shared" si="123"/>
        <v>0</v>
      </c>
      <c r="Y584" s="21">
        <f t="shared" si="123"/>
        <v>0</v>
      </c>
      <c r="Z584" s="21">
        <f t="shared" si="123"/>
        <v>0</v>
      </c>
      <c r="AA584" s="21">
        <f t="shared" si="123"/>
        <v>0</v>
      </c>
      <c r="AB584" s="21">
        <f t="shared" si="123"/>
        <v>0</v>
      </c>
      <c r="AC584" s="21">
        <f t="shared" si="123"/>
        <v>0</v>
      </c>
      <c r="AD584" s="21">
        <f t="shared" si="123"/>
        <v>0</v>
      </c>
      <c r="AE584" s="21">
        <f t="shared" si="12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4">+C599-C4</f>
        <v>0</v>
      </c>
      <c r="D597" s="72">
        <f t="shared" si="124"/>
        <v>0</v>
      </c>
      <c r="E597" s="72">
        <f t="shared" si="124"/>
        <v>0</v>
      </c>
      <c r="F597" s="72">
        <f t="shared" si="124"/>
        <v>0</v>
      </c>
      <c r="G597" s="72">
        <f t="shared" si="124"/>
        <v>0</v>
      </c>
      <c r="H597" s="72">
        <f t="shared" si="124"/>
        <v>0</v>
      </c>
      <c r="I597" s="72">
        <f t="shared" si="124"/>
        <v>0</v>
      </c>
      <c r="J597" s="72">
        <f t="shared" si="124"/>
        <v>0</v>
      </c>
      <c r="K597" s="72">
        <f t="shared" si="124"/>
        <v>0</v>
      </c>
      <c r="L597" s="72">
        <f t="shared" si="124"/>
        <v>0</v>
      </c>
      <c r="M597" s="72">
        <f t="shared" si="124"/>
        <v>0</v>
      </c>
      <c r="N597" s="72">
        <f t="shared" si="124"/>
        <v>0</v>
      </c>
      <c r="O597" s="72">
        <f t="shared" si="124"/>
        <v>0</v>
      </c>
      <c r="P597" s="72">
        <f t="shared" si="124"/>
        <v>0</v>
      </c>
      <c r="Q597" s="72">
        <f t="shared" si="124"/>
        <v>0</v>
      </c>
      <c r="R597" s="72">
        <f t="shared" si="124"/>
        <v>0</v>
      </c>
      <c r="S597" s="72">
        <f t="shared" si="124"/>
        <v>0</v>
      </c>
      <c r="T597" s="72">
        <f t="shared" si="124"/>
        <v>0</v>
      </c>
      <c r="U597" s="72">
        <f t="shared" si="124"/>
        <v>0</v>
      </c>
      <c r="V597" s="72">
        <f t="shared" si="124"/>
        <v>0</v>
      </c>
      <c r="W597" s="72">
        <f t="shared" si="124"/>
        <v>0</v>
      </c>
      <c r="X597" s="72">
        <f t="shared" si="124"/>
        <v>0</v>
      </c>
      <c r="Y597" s="72">
        <f t="shared" si="124"/>
        <v>0</v>
      </c>
      <c r="Z597" s="72">
        <f t="shared" si="124"/>
        <v>0</v>
      </c>
      <c r="AA597" s="72">
        <f t="shared" si="124"/>
        <v>0</v>
      </c>
      <c r="AB597" s="72">
        <f t="shared" si="124"/>
        <v>0</v>
      </c>
      <c r="AC597" s="72">
        <f t="shared" si="124"/>
        <v>0</v>
      </c>
      <c r="AD597" s="72">
        <f t="shared" si="124"/>
        <v>0</v>
      </c>
      <c r="AE597" s="72">
        <f t="shared" si="12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5">+C600+C604+C613+C624+C633</f>
        <v>0</v>
      </c>
      <c r="D599" s="28">
        <f t="shared" si="125"/>
        <v>1.4559811324401654E-5</v>
      </c>
      <c r="E599" s="28">
        <f t="shared" si="125"/>
        <v>1.2699706228670238E-4</v>
      </c>
      <c r="F599" s="28">
        <f t="shared" si="125"/>
        <v>7.3585172470380352E-4</v>
      </c>
      <c r="G599" s="28">
        <f t="shared" si="125"/>
        <v>8.1543101149689601E-2</v>
      </c>
      <c r="H599" s="28">
        <f t="shared" si="125"/>
        <v>0.18410212230265408</v>
      </c>
      <c r="I599" s="28">
        <f t="shared" si="125"/>
        <v>0.40088245079716978</v>
      </c>
      <c r="J599" s="28">
        <f t="shared" si="125"/>
        <v>0.91558996902837253</v>
      </c>
      <c r="K599" s="28">
        <f t="shared" si="125"/>
        <v>0.95706410673205411</v>
      </c>
      <c r="L599" s="28">
        <f t="shared" si="125"/>
        <v>1.4002321361567323</v>
      </c>
      <c r="M599" s="28">
        <f t="shared" si="125"/>
        <v>1.935806644244245</v>
      </c>
      <c r="N599" s="28">
        <f t="shared" si="125"/>
        <v>2.5467559370038915</v>
      </c>
      <c r="O599" s="28">
        <f t="shared" si="125"/>
        <v>3.2708340643765945</v>
      </c>
      <c r="P599" s="28">
        <f t="shared" si="125"/>
        <v>5.1309209264352278</v>
      </c>
      <c r="Q599" s="28">
        <f t="shared" si="125"/>
        <v>7.6339186559936625</v>
      </c>
      <c r="R599" s="28">
        <f t="shared" si="125"/>
        <v>7.7113810375442222</v>
      </c>
      <c r="S599" s="28">
        <f t="shared" si="125"/>
        <v>9.885424721463675</v>
      </c>
      <c r="T599" s="28">
        <f t="shared" si="125"/>
        <v>13.600185964000541</v>
      </c>
      <c r="U599" s="28">
        <f t="shared" si="125"/>
        <v>12.240946842700712</v>
      </c>
      <c r="V599" s="28">
        <f t="shared" si="125"/>
        <v>14.187417966462975</v>
      </c>
      <c r="W599" s="28">
        <f t="shared" si="125"/>
        <v>17.104912299547554</v>
      </c>
      <c r="X599" s="28">
        <f t="shared" si="125"/>
        <v>22.831144440737944</v>
      </c>
      <c r="Y599" s="28">
        <f t="shared" si="125"/>
        <v>26.068551097022322</v>
      </c>
      <c r="Z599" s="28">
        <f t="shared" si="125"/>
        <v>28.251374419366268</v>
      </c>
      <c r="AA599" s="28">
        <f t="shared" si="125"/>
        <v>33.99172751154601</v>
      </c>
      <c r="AB599" s="28">
        <f t="shared" si="125"/>
        <v>36.536868060339337</v>
      </c>
      <c r="AC599" s="28">
        <f t="shared" si="125"/>
        <v>38.301101680651882</v>
      </c>
      <c r="AD599" s="28">
        <f t="shared" si="125"/>
        <v>39.90076148378752</v>
      </c>
      <c r="AE599" s="28">
        <f t="shared" si="125"/>
        <v>38.872872487144342</v>
      </c>
    </row>
    <row r="600" spans="1:31" x14ac:dyDescent="0.2">
      <c r="A600" s="6" t="s">
        <v>19</v>
      </c>
      <c r="B600" s="7" t="s">
        <v>20</v>
      </c>
      <c r="C600" s="28">
        <f t="shared" ref="C600:AE600" si="126">+C601+C602+C603</f>
        <v>0</v>
      </c>
      <c r="D600" s="28">
        <f t="shared" si="126"/>
        <v>0</v>
      </c>
      <c r="E600" s="28">
        <f t="shared" si="126"/>
        <v>0</v>
      </c>
      <c r="F600" s="28">
        <f t="shared" si="126"/>
        <v>0</v>
      </c>
      <c r="G600" s="28">
        <f t="shared" si="126"/>
        <v>0</v>
      </c>
      <c r="H600" s="28">
        <f t="shared" si="126"/>
        <v>0</v>
      </c>
      <c r="I600" s="28">
        <f t="shared" si="126"/>
        <v>0</v>
      </c>
      <c r="J600" s="28">
        <f t="shared" si="126"/>
        <v>0</v>
      </c>
      <c r="K600" s="28">
        <f t="shared" si="126"/>
        <v>0</v>
      </c>
      <c r="L600" s="28">
        <f t="shared" si="126"/>
        <v>0</v>
      </c>
      <c r="M600" s="28">
        <f t="shared" si="126"/>
        <v>0</v>
      </c>
      <c r="N600" s="28">
        <f t="shared" si="126"/>
        <v>0</v>
      </c>
      <c r="O600" s="28">
        <f t="shared" si="126"/>
        <v>0</v>
      </c>
      <c r="P600" s="28">
        <f t="shared" si="126"/>
        <v>0</v>
      </c>
      <c r="Q600" s="28">
        <f t="shared" si="126"/>
        <v>0</v>
      </c>
      <c r="R600" s="28">
        <f t="shared" si="126"/>
        <v>0</v>
      </c>
      <c r="S600" s="28">
        <f t="shared" si="126"/>
        <v>0</v>
      </c>
      <c r="T600" s="28">
        <f t="shared" si="126"/>
        <v>0</v>
      </c>
      <c r="U600" s="28">
        <f t="shared" si="126"/>
        <v>0</v>
      </c>
      <c r="V600" s="28">
        <f t="shared" si="126"/>
        <v>0</v>
      </c>
      <c r="W600" s="28">
        <f t="shared" si="126"/>
        <v>0</v>
      </c>
      <c r="X600" s="28">
        <f t="shared" si="126"/>
        <v>0</v>
      </c>
      <c r="Y600" s="28">
        <f t="shared" si="126"/>
        <v>0</v>
      </c>
      <c r="Z600" s="28">
        <f t="shared" si="126"/>
        <v>0</v>
      </c>
      <c r="AA600" s="28">
        <f t="shared" si="126"/>
        <v>0</v>
      </c>
      <c r="AB600" s="28">
        <f t="shared" si="126"/>
        <v>0</v>
      </c>
      <c r="AC600" s="28">
        <f t="shared" si="126"/>
        <v>0</v>
      </c>
      <c r="AD600" s="28">
        <f t="shared" si="126"/>
        <v>0</v>
      </c>
      <c r="AE600" s="28">
        <f t="shared" si="12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27">+D606+D607+D609+D610+D611</f>
        <v>1.4559811324401654E-5</v>
      </c>
      <c r="E604" s="28">
        <f t="shared" si="127"/>
        <v>1.2699706228670238E-4</v>
      </c>
      <c r="F604" s="28">
        <f t="shared" si="127"/>
        <v>7.3585172470380352E-4</v>
      </c>
      <c r="G604" s="28">
        <f t="shared" si="127"/>
        <v>8.1543101149689601E-2</v>
      </c>
      <c r="H604" s="28">
        <f t="shared" si="127"/>
        <v>0.18410212230265408</v>
      </c>
      <c r="I604" s="28">
        <f t="shared" si="127"/>
        <v>0.40088245079716978</v>
      </c>
      <c r="J604" s="28">
        <f t="shared" si="127"/>
        <v>0.91558996902837253</v>
      </c>
      <c r="K604" s="28">
        <f t="shared" si="127"/>
        <v>0.95706410673205411</v>
      </c>
      <c r="L604" s="28">
        <f t="shared" si="127"/>
        <v>1.4002321361567323</v>
      </c>
      <c r="M604" s="28">
        <f t="shared" si="127"/>
        <v>1.935806644244245</v>
      </c>
      <c r="N604" s="28">
        <f t="shared" si="127"/>
        <v>2.5467559370038915</v>
      </c>
      <c r="O604" s="28">
        <f t="shared" si="127"/>
        <v>3.2708340643765945</v>
      </c>
      <c r="P604" s="28">
        <f t="shared" si="127"/>
        <v>5.1309209264352278</v>
      </c>
      <c r="Q604" s="28">
        <f t="shared" si="127"/>
        <v>7.6339186559936625</v>
      </c>
      <c r="R604" s="28">
        <f t="shared" si="127"/>
        <v>7.7113810375442222</v>
      </c>
      <c r="S604" s="28">
        <f t="shared" si="127"/>
        <v>9.885424721463675</v>
      </c>
      <c r="T604" s="28">
        <f t="shared" si="127"/>
        <v>13.600185964000541</v>
      </c>
      <c r="U604" s="28">
        <f t="shared" si="127"/>
        <v>12.240946842700712</v>
      </c>
      <c r="V604" s="28">
        <f t="shared" si="127"/>
        <v>14.187417966462975</v>
      </c>
      <c r="W604" s="28">
        <f t="shared" si="127"/>
        <v>17.104912299547554</v>
      </c>
      <c r="X604" s="28">
        <f t="shared" si="127"/>
        <v>22.831144440737944</v>
      </c>
      <c r="Y604" s="28">
        <f t="shared" si="127"/>
        <v>26.068551097022322</v>
      </c>
      <c r="Z604" s="28">
        <f t="shared" si="127"/>
        <v>28.251374419366268</v>
      </c>
      <c r="AA604" s="28">
        <f t="shared" si="127"/>
        <v>33.99172751154601</v>
      </c>
      <c r="AB604" s="28">
        <f t="shared" si="127"/>
        <v>36.536868060339337</v>
      </c>
      <c r="AC604" s="28">
        <f t="shared" si="127"/>
        <v>38.301101680651882</v>
      </c>
      <c r="AD604" s="28">
        <f t="shared" si="127"/>
        <v>39.90076148378752</v>
      </c>
      <c r="AE604" s="28">
        <f t="shared" si="127"/>
        <v>38.872872487144342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8">+C478</f>
        <v>0</v>
      </c>
      <c r="D606" s="37">
        <f t="shared" si="128"/>
        <v>0</v>
      </c>
      <c r="E606" s="37">
        <f t="shared" si="128"/>
        <v>0</v>
      </c>
      <c r="F606" s="37">
        <f t="shared" si="128"/>
        <v>0</v>
      </c>
      <c r="G606" s="37">
        <f t="shared" si="128"/>
        <v>0</v>
      </c>
      <c r="H606" s="37">
        <f t="shared" si="128"/>
        <v>0</v>
      </c>
      <c r="I606" s="37">
        <f t="shared" si="128"/>
        <v>0</v>
      </c>
      <c r="J606" s="37">
        <f t="shared" si="128"/>
        <v>0</v>
      </c>
      <c r="K606" s="37">
        <f t="shared" si="128"/>
        <v>0</v>
      </c>
      <c r="L606" s="37">
        <f t="shared" si="128"/>
        <v>0</v>
      </c>
      <c r="M606" s="37">
        <f t="shared" si="128"/>
        <v>0</v>
      </c>
      <c r="N606" s="37">
        <f t="shared" si="128"/>
        <v>0</v>
      </c>
      <c r="O606" s="37">
        <f t="shared" si="128"/>
        <v>0</v>
      </c>
      <c r="P606" s="37">
        <f t="shared" si="128"/>
        <v>0</v>
      </c>
      <c r="Q606" s="37">
        <f t="shared" si="128"/>
        <v>0</v>
      </c>
      <c r="R606" s="37">
        <f t="shared" si="128"/>
        <v>0</v>
      </c>
      <c r="S606" s="37">
        <f t="shared" si="128"/>
        <v>0</v>
      </c>
      <c r="T606" s="37">
        <f t="shared" si="128"/>
        <v>0</v>
      </c>
      <c r="U606" s="37">
        <f t="shared" si="128"/>
        <v>0</v>
      </c>
      <c r="V606" s="37">
        <f t="shared" si="128"/>
        <v>0</v>
      </c>
      <c r="W606" s="37">
        <f t="shared" si="128"/>
        <v>0</v>
      </c>
      <c r="X606" s="37">
        <f t="shared" si="128"/>
        <v>0</v>
      </c>
      <c r="Y606" s="37">
        <f t="shared" si="128"/>
        <v>0</v>
      </c>
      <c r="Z606" s="37">
        <f t="shared" si="128"/>
        <v>0</v>
      </c>
      <c r="AA606" s="37">
        <f t="shared" si="128"/>
        <v>0</v>
      </c>
      <c r="AB606" s="37">
        <f t="shared" si="128"/>
        <v>0</v>
      </c>
      <c r="AC606" s="37">
        <f t="shared" si="128"/>
        <v>0</v>
      </c>
      <c r="AD606" s="37">
        <f t="shared" si="128"/>
        <v>0</v>
      </c>
      <c r="AE606" s="37">
        <f t="shared" si="12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29">+C489</f>
        <v>0</v>
      </c>
      <c r="D607" s="37">
        <f t="shared" si="129"/>
        <v>0</v>
      </c>
      <c r="E607" s="37">
        <f t="shared" si="129"/>
        <v>0</v>
      </c>
      <c r="F607" s="37">
        <f t="shared" si="129"/>
        <v>0</v>
      </c>
      <c r="G607" s="37">
        <f t="shared" si="129"/>
        <v>0</v>
      </c>
      <c r="H607" s="37">
        <f t="shared" si="129"/>
        <v>0</v>
      </c>
      <c r="I607" s="37">
        <f t="shared" si="129"/>
        <v>0</v>
      </c>
      <c r="J607" s="37">
        <f t="shared" si="129"/>
        <v>0</v>
      </c>
      <c r="K607" s="37">
        <f t="shared" si="129"/>
        <v>0</v>
      </c>
      <c r="L607" s="37">
        <f t="shared" si="129"/>
        <v>0</v>
      </c>
      <c r="M607" s="37">
        <f t="shared" si="129"/>
        <v>0</v>
      </c>
      <c r="N607" s="37">
        <f t="shared" si="129"/>
        <v>0</v>
      </c>
      <c r="O607" s="37">
        <f t="shared" si="129"/>
        <v>0</v>
      </c>
      <c r="P607" s="37">
        <f t="shared" si="129"/>
        <v>0</v>
      </c>
      <c r="Q607" s="37">
        <f t="shared" si="129"/>
        <v>0</v>
      </c>
      <c r="R607" s="37">
        <f t="shared" si="129"/>
        <v>0</v>
      </c>
      <c r="S607" s="37">
        <f t="shared" si="129"/>
        <v>0</v>
      </c>
      <c r="T607" s="37">
        <f t="shared" si="129"/>
        <v>0</v>
      </c>
      <c r="U607" s="37">
        <f t="shared" si="129"/>
        <v>0</v>
      </c>
      <c r="V607" s="37">
        <f t="shared" si="129"/>
        <v>0</v>
      </c>
      <c r="W607" s="37">
        <f t="shared" si="129"/>
        <v>0</v>
      </c>
      <c r="X607" s="37">
        <f t="shared" si="129"/>
        <v>0</v>
      </c>
      <c r="Y607" s="37">
        <f t="shared" si="129"/>
        <v>0</v>
      </c>
      <c r="Z607" s="37">
        <f t="shared" si="129"/>
        <v>0</v>
      </c>
      <c r="AA607" s="37">
        <f t="shared" si="129"/>
        <v>0</v>
      </c>
      <c r="AB607" s="37">
        <f t="shared" si="129"/>
        <v>0</v>
      </c>
      <c r="AC607" s="37">
        <f t="shared" si="129"/>
        <v>0</v>
      </c>
      <c r="AD607" s="37">
        <f t="shared" si="129"/>
        <v>0</v>
      </c>
      <c r="AE607" s="37">
        <f t="shared" si="12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0">+C502</f>
        <v>0</v>
      </c>
      <c r="D609" s="37">
        <f t="shared" si="130"/>
        <v>0</v>
      </c>
      <c r="E609" s="37">
        <f t="shared" si="130"/>
        <v>0</v>
      </c>
      <c r="F609" s="37">
        <f t="shared" si="130"/>
        <v>0</v>
      </c>
      <c r="G609" s="37">
        <f t="shared" si="130"/>
        <v>0</v>
      </c>
      <c r="H609" s="37">
        <f t="shared" si="130"/>
        <v>0</v>
      </c>
      <c r="I609" s="37">
        <f t="shared" si="130"/>
        <v>0</v>
      </c>
      <c r="J609" s="37">
        <f t="shared" si="130"/>
        <v>0</v>
      </c>
      <c r="K609" s="37">
        <f t="shared" si="130"/>
        <v>0</v>
      </c>
      <c r="L609" s="37">
        <f t="shared" si="130"/>
        <v>0</v>
      </c>
      <c r="M609" s="37">
        <f t="shared" si="130"/>
        <v>0</v>
      </c>
      <c r="N609" s="37">
        <f t="shared" si="130"/>
        <v>0</v>
      </c>
      <c r="O609" s="37">
        <f t="shared" si="130"/>
        <v>0</v>
      </c>
      <c r="P609" s="37">
        <f t="shared" si="130"/>
        <v>0</v>
      </c>
      <c r="Q609" s="37">
        <f t="shared" si="130"/>
        <v>0</v>
      </c>
      <c r="R609" s="37">
        <f t="shared" si="130"/>
        <v>0</v>
      </c>
      <c r="S609" s="37">
        <f t="shared" si="130"/>
        <v>0</v>
      </c>
      <c r="T609" s="37">
        <f t="shared" si="130"/>
        <v>0</v>
      </c>
      <c r="U609" s="37">
        <f t="shared" si="130"/>
        <v>0</v>
      </c>
      <c r="V609" s="37">
        <f t="shared" si="130"/>
        <v>0</v>
      </c>
      <c r="W609" s="37">
        <f t="shared" si="130"/>
        <v>0</v>
      </c>
      <c r="X609" s="37">
        <f t="shared" si="130"/>
        <v>0</v>
      </c>
      <c r="Y609" s="37">
        <f t="shared" si="130"/>
        <v>0</v>
      </c>
      <c r="Z609" s="37">
        <f t="shared" si="130"/>
        <v>0</v>
      </c>
      <c r="AA609" s="37">
        <f t="shared" si="130"/>
        <v>0</v>
      </c>
      <c r="AB609" s="37">
        <f t="shared" si="130"/>
        <v>0</v>
      </c>
      <c r="AC609" s="37">
        <f t="shared" si="130"/>
        <v>0</v>
      </c>
      <c r="AD609" s="37">
        <f t="shared" si="130"/>
        <v>0</v>
      </c>
      <c r="AE609" s="37">
        <f t="shared" si="13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31">+D508</f>
        <v>1.4559811324401654E-5</v>
      </c>
      <c r="E610" s="37">
        <f t="shared" si="131"/>
        <v>1.2699706228670238E-4</v>
      </c>
      <c r="F610" s="37">
        <f t="shared" si="131"/>
        <v>7.3585172470380352E-4</v>
      </c>
      <c r="G610" s="37">
        <f t="shared" si="131"/>
        <v>8.1543101149689601E-2</v>
      </c>
      <c r="H610" s="37">
        <f t="shared" si="131"/>
        <v>0.18410212230265408</v>
      </c>
      <c r="I610" s="37">
        <f t="shared" si="131"/>
        <v>0.40088245079716978</v>
      </c>
      <c r="J610" s="37">
        <f t="shared" si="131"/>
        <v>0.91558996902837253</v>
      </c>
      <c r="K610" s="37">
        <f t="shared" si="131"/>
        <v>0.95706410673205411</v>
      </c>
      <c r="L610" s="37">
        <f t="shared" si="131"/>
        <v>1.4002321361567323</v>
      </c>
      <c r="M610" s="37">
        <f t="shared" si="131"/>
        <v>1.935806644244245</v>
      </c>
      <c r="N610" s="37">
        <f t="shared" si="131"/>
        <v>2.5467559370038915</v>
      </c>
      <c r="O610" s="37">
        <f t="shared" si="131"/>
        <v>3.2708340643765945</v>
      </c>
      <c r="P610" s="37">
        <f t="shared" si="131"/>
        <v>5.1309209264352278</v>
      </c>
      <c r="Q610" s="37">
        <f t="shared" si="131"/>
        <v>7.6339186559936625</v>
      </c>
      <c r="R610" s="37">
        <f t="shared" si="131"/>
        <v>7.7113810375442222</v>
      </c>
      <c r="S610" s="37">
        <f t="shared" si="131"/>
        <v>9.885424721463675</v>
      </c>
      <c r="T610" s="37">
        <f t="shared" si="131"/>
        <v>13.600185964000541</v>
      </c>
      <c r="U610" s="37">
        <f t="shared" si="131"/>
        <v>12.240946842700712</v>
      </c>
      <c r="V610" s="37">
        <f t="shared" si="131"/>
        <v>14.187417966462975</v>
      </c>
      <c r="W610" s="37">
        <f t="shared" si="131"/>
        <v>17.104912299547554</v>
      </c>
      <c r="X610" s="37">
        <f t="shared" si="131"/>
        <v>22.831144440737944</v>
      </c>
      <c r="Y610" s="37">
        <f t="shared" si="131"/>
        <v>26.068551097022322</v>
      </c>
      <c r="Z610" s="37">
        <f t="shared" si="131"/>
        <v>28.251374419366268</v>
      </c>
      <c r="AA610" s="37">
        <f t="shared" si="131"/>
        <v>33.99172751154601</v>
      </c>
      <c r="AB610" s="37">
        <f t="shared" si="131"/>
        <v>36.536868060339337</v>
      </c>
      <c r="AC610" s="37">
        <f t="shared" si="131"/>
        <v>38.301101680651882</v>
      </c>
      <c r="AD610" s="37">
        <f t="shared" si="131"/>
        <v>39.90076148378752</v>
      </c>
      <c r="AE610" s="37">
        <f t="shared" si="131"/>
        <v>38.872872487144342</v>
      </c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0</v>
      </c>
      <c r="D656" s="28">
        <f t="shared" si="137"/>
        <v>1.4559811324401654E-5</v>
      </c>
      <c r="E656" s="28">
        <f t="shared" si="137"/>
        <v>1.2699706228670238E-4</v>
      </c>
      <c r="F656" s="28">
        <f t="shared" si="137"/>
        <v>7.3585172470380352E-4</v>
      </c>
      <c r="G656" s="28">
        <f t="shared" si="137"/>
        <v>8.1543101149689601E-2</v>
      </c>
      <c r="H656" s="28">
        <f t="shared" si="137"/>
        <v>0.18410212230265408</v>
      </c>
      <c r="I656" s="28">
        <f t="shared" si="137"/>
        <v>0.40088245079716978</v>
      </c>
      <c r="J656" s="28">
        <f t="shared" si="137"/>
        <v>0.91558996902837253</v>
      </c>
      <c r="K656" s="28">
        <f t="shared" si="137"/>
        <v>0.95706410673205411</v>
      </c>
      <c r="L656" s="28">
        <f t="shared" si="137"/>
        <v>1.4002321361567323</v>
      </c>
      <c r="M656" s="28">
        <f t="shared" si="137"/>
        <v>1.935806644244245</v>
      </c>
      <c r="N656" s="28">
        <f t="shared" si="137"/>
        <v>2.5467559370038915</v>
      </c>
      <c r="O656" s="28">
        <f t="shared" si="137"/>
        <v>3.2708340643765945</v>
      </c>
      <c r="P656" s="28">
        <f t="shared" si="137"/>
        <v>5.1309209264352278</v>
      </c>
      <c r="Q656" s="28">
        <f t="shared" si="137"/>
        <v>7.6339186559936625</v>
      </c>
      <c r="R656" s="28">
        <f t="shared" si="137"/>
        <v>7.7113810375442222</v>
      </c>
      <c r="S656" s="28">
        <f t="shared" si="137"/>
        <v>9.885424721463675</v>
      </c>
      <c r="T656" s="28">
        <f t="shared" si="137"/>
        <v>13.600185964000541</v>
      </c>
      <c r="U656" s="28">
        <f t="shared" si="137"/>
        <v>12.240946842700712</v>
      </c>
      <c r="V656" s="28">
        <f t="shared" si="137"/>
        <v>14.187417966462975</v>
      </c>
      <c r="W656" s="28">
        <f t="shared" si="137"/>
        <v>17.104912299547554</v>
      </c>
      <c r="X656" s="28">
        <f t="shared" si="137"/>
        <v>22.831144440737944</v>
      </c>
      <c r="Y656" s="28">
        <f t="shared" si="137"/>
        <v>26.068551097022322</v>
      </c>
      <c r="Z656" s="28">
        <f t="shared" si="137"/>
        <v>28.251374419366268</v>
      </c>
      <c r="AA656" s="28">
        <f t="shared" si="137"/>
        <v>33.99172751154601</v>
      </c>
      <c r="AB656" s="28">
        <f t="shared" si="137"/>
        <v>36.536868060339337</v>
      </c>
      <c r="AC656" s="28">
        <f t="shared" si="137"/>
        <v>38.301101680651882</v>
      </c>
      <c r="AD656" s="28">
        <f t="shared" si="137"/>
        <v>39.90076148378752</v>
      </c>
      <c r="AE656" s="28">
        <f t="shared" si="137"/>
        <v>38.872872487144342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0</v>
      </c>
      <c r="D658" s="28">
        <f t="shared" si="139"/>
        <v>1.4559811324401654E-5</v>
      </c>
      <c r="E658" s="28">
        <f t="shared" si="139"/>
        <v>1.2699706228670238E-4</v>
      </c>
      <c r="F658" s="28">
        <f t="shared" si="139"/>
        <v>7.3585172470380352E-4</v>
      </c>
      <c r="G658" s="28">
        <f t="shared" si="139"/>
        <v>8.1543101149689601E-2</v>
      </c>
      <c r="H658" s="28">
        <f t="shared" si="139"/>
        <v>0.18410212230265408</v>
      </c>
      <c r="I658" s="28">
        <f t="shared" si="139"/>
        <v>0.40088245079716978</v>
      </c>
      <c r="J658" s="28">
        <f t="shared" si="139"/>
        <v>0.91558996902837253</v>
      </c>
      <c r="K658" s="28">
        <f t="shared" si="139"/>
        <v>0.95706410673205411</v>
      </c>
      <c r="L658" s="28">
        <f t="shared" si="139"/>
        <v>1.4002321361567323</v>
      </c>
      <c r="M658" s="28">
        <f t="shared" si="139"/>
        <v>1.935806644244245</v>
      </c>
      <c r="N658" s="28">
        <f t="shared" si="139"/>
        <v>2.5467559370038915</v>
      </c>
      <c r="O658" s="28">
        <f t="shared" si="139"/>
        <v>3.2708340643765945</v>
      </c>
      <c r="P658" s="28">
        <f t="shared" si="139"/>
        <v>5.1309209264352278</v>
      </c>
      <c r="Q658" s="28">
        <f t="shared" si="139"/>
        <v>7.6339186559936625</v>
      </c>
      <c r="R658" s="28">
        <f t="shared" si="139"/>
        <v>7.7113810375442222</v>
      </c>
      <c r="S658" s="28">
        <f t="shared" si="139"/>
        <v>9.885424721463675</v>
      </c>
      <c r="T658" s="28">
        <f t="shared" si="139"/>
        <v>13.600185964000541</v>
      </c>
      <c r="U658" s="28">
        <f t="shared" si="139"/>
        <v>12.240946842700712</v>
      </c>
      <c r="V658" s="28">
        <f t="shared" si="139"/>
        <v>14.187417966462975</v>
      </c>
      <c r="W658" s="28">
        <f t="shared" si="139"/>
        <v>17.104912299547554</v>
      </c>
      <c r="X658" s="28">
        <f t="shared" si="139"/>
        <v>22.831144440737944</v>
      </c>
      <c r="Y658" s="28">
        <f t="shared" si="139"/>
        <v>26.068551097022322</v>
      </c>
      <c r="Z658" s="28">
        <f t="shared" si="139"/>
        <v>28.251374419366268</v>
      </c>
      <c r="AA658" s="28">
        <f t="shared" si="139"/>
        <v>33.99172751154601</v>
      </c>
      <c r="AB658" s="28">
        <f t="shared" si="139"/>
        <v>36.536868060339337</v>
      </c>
      <c r="AC658" s="28">
        <f t="shared" si="139"/>
        <v>38.301101680651882</v>
      </c>
      <c r="AD658" s="28">
        <f t="shared" si="139"/>
        <v>39.90076148378752</v>
      </c>
      <c r="AE658" s="28">
        <f t="shared" si="139"/>
        <v>38.872872487144342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411" priority="247" operator="equal">
      <formula>0</formula>
    </cfRule>
  </conditionalFormatting>
  <conditionalFormatting sqref="AD2:AE2">
    <cfRule type="cellIs" dxfId="410" priority="111" operator="equal">
      <formula>0</formula>
    </cfRule>
  </conditionalFormatting>
  <conditionalFormatting sqref="C434:C437 C425:C431">
    <cfRule type="cellIs" dxfId="409" priority="77" operator="lessThan">
      <formula>0</formula>
    </cfRule>
  </conditionalFormatting>
  <conditionalFormatting sqref="C613">
    <cfRule type="cellIs" dxfId="408" priority="76" operator="lessThan">
      <formula>0</formula>
    </cfRule>
  </conditionalFormatting>
  <conditionalFormatting sqref="C432:C433">
    <cfRule type="cellIs" dxfId="407" priority="75" operator="lessThan">
      <formula>0</formula>
    </cfRule>
  </conditionalFormatting>
  <conditionalFormatting sqref="C555:C581">
    <cfRule type="cellIs" dxfId="406" priority="74" operator="lessThan">
      <formula>0</formula>
    </cfRule>
  </conditionalFormatting>
  <conditionalFormatting sqref="C624:C638">
    <cfRule type="cellIs" dxfId="405" priority="73" operator="lessThan">
      <formula>0</formula>
    </cfRule>
  </conditionalFormatting>
  <conditionalFormatting sqref="C659">
    <cfRule type="cellIs" dxfId="404" priority="72" operator="lessThan">
      <formula>0</formula>
    </cfRule>
  </conditionalFormatting>
  <conditionalFormatting sqref="C660">
    <cfRule type="cellIs" dxfId="403" priority="71" operator="lessThan">
      <formula>0</formula>
    </cfRule>
  </conditionalFormatting>
  <conditionalFormatting sqref="C661">
    <cfRule type="cellIs" dxfId="402" priority="70" operator="lessThan">
      <formula>0</formula>
    </cfRule>
  </conditionalFormatting>
  <conditionalFormatting sqref="C609">
    <cfRule type="cellIs" dxfId="401" priority="69" operator="lessThan">
      <formula>0</formula>
    </cfRule>
  </conditionalFormatting>
  <conditionalFormatting sqref="C610">
    <cfRule type="cellIs" dxfId="400" priority="68" operator="lessThan">
      <formula>0</formula>
    </cfRule>
  </conditionalFormatting>
  <conditionalFormatting sqref="C611">
    <cfRule type="cellIs" dxfId="399" priority="67" operator="lessThan">
      <formula>0</formula>
    </cfRule>
  </conditionalFormatting>
  <conditionalFormatting sqref="C606:C607">
    <cfRule type="cellIs" dxfId="398" priority="66" operator="lessThan">
      <formula>0</formula>
    </cfRule>
  </conditionalFormatting>
  <conditionalFormatting sqref="C191:C210 C212:C225 C227:C270 C273:C278 C280:C286 C292:C296">
    <cfRule type="cellIs" dxfId="397" priority="65" operator="lessThan">
      <formula>0</formula>
    </cfRule>
  </conditionalFormatting>
  <conditionalFormatting sqref="C271">
    <cfRule type="cellIs" dxfId="396" priority="64" operator="lessThan">
      <formula>0</formula>
    </cfRule>
  </conditionalFormatting>
  <conditionalFormatting sqref="C287">
    <cfRule type="cellIs" dxfId="395" priority="63" operator="lessThan">
      <formula>0</formula>
    </cfRule>
  </conditionalFormatting>
  <conditionalFormatting sqref="C291">
    <cfRule type="cellIs" dxfId="394" priority="62" operator="lessThan">
      <formula>0</formula>
    </cfRule>
  </conditionalFormatting>
  <conditionalFormatting sqref="C226">
    <cfRule type="cellIs" dxfId="393" priority="60" operator="lessThan">
      <formula>0</formula>
    </cfRule>
  </conditionalFormatting>
  <conditionalFormatting sqref="C211">
    <cfRule type="cellIs" dxfId="392" priority="61" operator="lessThan">
      <formula>0</formula>
    </cfRule>
  </conditionalFormatting>
  <conditionalFormatting sqref="C272">
    <cfRule type="cellIs" dxfId="391" priority="59" operator="lessThan">
      <formula>0</formula>
    </cfRule>
  </conditionalFormatting>
  <conditionalFormatting sqref="C279">
    <cfRule type="cellIs" dxfId="390" priority="58" operator="lessThan">
      <formula>0</formula>
    </cfRule>
  </conditionalFormatting>
  <conditionalFormatting sqref="C288:C290">
    <cfRule type="cellIs" dxfId="389" priority="57" operator="lessThan">
      <formula>0</formula>
    </cfRule>
  </conditionalFormatting>
  <conditionalFormatting sqref="C297:C354 C356:C424">
    <cfRule type="cellIs" dxfId="388" priority="56" operator="lessThan">
      <formula>0</formula>
    </cfRule>
  </conditionalFormatting>
  <conditionalFormatting sqref="C526:C554">
    <cfRule type="cellIs" dxfId="387" priority="55" operator="lessThan">
      <formula>0</formula>
    </cfRule>
  </conditionalFormatting>
  <conditionalFormatting sqref="C524:C525">
    <cfRule type="cellIs" dxfId="386" priority="54" operator="lessThan">
      <formula>0</formula>
    </cfRule>
  </conditionalFormatting>
  <conditionalFormatting sqref="C614:C623">
    <cfRule type="cellIs" dxfId="385" priority="53" operator="lessThan">
      <formula>0</formula>
    </cfRule>
  </conditionalFormatting>
  <conditionalFormatting sqref="C355">
    <cfRule type="cellIs" dxfId="384" priority="52" operator="lessThan">
      <formula>0</formula>
    </cfRule>
  </conditionalFormatting>
  <conditionalFormatting sqref="C453">
    <cfRule type="cellIs" dxfId="383" priority="51" operator="lessThan">
      <formula>0</formula>
    </cfRule>
  </conditionalFormatting>
  <conditionalFormatting sqref="C453">
    <cfRule type="cellIs" dxfId="382" priority="49" operator="equal">
      <formula>0</formula>
    </cfRule>
    <cfRule type="cellIs" dxfId="381" priority="50" operator="equal">
      <formula>0</formula>
    </cfRule>
  </conditionalFormatting>
  <conditionalFormatting sqref="C597">
    <cfRule type="cellIs" dxfId="380" priority="48" operator="lessThan">
      <formula>0</formula>
    </cfRule>
  </conditionalFormatting>
  <conditionalFormatting sqref="C597">
    <cfRule type="cellIs" dxfId="379" priority="46" operator="equal">
      <formula>0</formula>
    </cfRule>
    <cfRule type="cellIs" dxfId="378" priority="47" operator="equal">
      <formula>0</formula>
    </cfRule>
  </conditionalFormatting>
  <conditionalFormatting sqref="C654">
    <cfRule type="cellIs" dxfId="377" priority="45" operator="lessThan">
      <formula>0</formula>
    </cfRule>
  </conditionalFormatting>
  <conditionalFormatting sqref="C654">
    <cfRule type="cellIs" dxfId="376" priority="43" operator="equal">
      <formula>0</formula>
    </cfRule>
    <cfRule type="cellIs" dxfId="375" priority="44" operator="equal">
      <formula>0</formula>
    </cfRule>
  </conditionalFormatting>
  <conditionalFormatting sqref="A425:B426 A430:B431 A434:B437 A427:A429">
    <cfRule type="cellIs" dxfId="374" priority="42" operator="lessThan">
      <formula>0</formula>
    </cfRule>
  </conditionalFormatting>
  <conditionalFormatting sqref="A432:B433">
    <cfRule type="cellIs" dxfId="373" priority="41" operator="lessThan">
      <formula>0</formula>
    </cfRule>
  </conditionalFormatting>
  <conditionalFormatting sqref="B555 A576:B581">
    <cfRule type="cellIs" dxfId="372" priority="40" operator="lessThan">
      <formula>0</formula>
    </cfRule>
  </conditionalFormatting>
  <conditionalFormatting sqref="A633:B638 B624">
    <cfRule type="cellIs" dxfId="371" priority="39" operator="lessThan">
      <formula>0</formula>
    </cfRule>
  </conditionalFormatting>
  <conditionalFormatting sqref="A661:B661">
    <cfRule type="cellIs" dxfId="370" priority="38" operator="lessThan">
      <formula>0</formula>
    </cfRule>
  </conditionalFormatting>
  <conditionalFormatting sqref="B659:B660">
    <cfRule type="cellIs" dxfId="369" priority="37" operator="lessThan">
      <formula>0</formula>
    </cfRule>
  </conditionalFormatting>
  <conditionalFormatting sqref="B613">
    <cfRule type="cellIs" dxfId="368" priority="36" operator="lessThan">
      <formula>0</formula>
    </cfRule>
  </conditionalFormatting>
  <conditionalFormatting sqref="D434:AE437 D425:AE431">
    <cfRule type="cellIs" dxfId="367" priority="35" operator="lessThan">
      <formula>0</formula>
    </cfRule>
  </conditionalFormatting>
  <conditionalFormatting sqref="D613:AE613">
    <cfRule type="cellIs" dxfId="366" priority="34" operator="lessThan">
      <formula>0</formula>
    </cfRule>
  </conditionalFormatting>
  <conditionalFormatting sqref="D432:AE433">
    <cfRule type="cellIs" dxfId="365" priority="33" operator="lessThan">
      <formula>0</formula>
    </cfRule>
  </conditionalFormatting>
  <conditionalFormatting sqref="D555:AE581">
    <cfRule type="cellIs" dxfId="364" priority="32" operator="lessThan">
      <formula>0</formula>
    </cfRule>
  </conditionalFormatting>
  <conditionalFormatting sqref="D624:AE638">
    <cfRule type="cellIs" dxfId="363" priority="31" operator="lessThan">
      <formula>0</formula>
    </cfRule>
  </conditionalFormatting>
  <conditionalFormatting sqref="D659:AE659">
    <cfRule type="cellIs" dxfId="362" priority="30" operator="lessThan">
      <formula>0</formula>
    </cfRule>
  </conditionalFormatting>
  <conditionalFormatting sqref="D660:AE660">
    <cfRule type="cellIs" dxfId="361" priority="29" operator="lessThan">
      <formula>0</formula>
    </cfRule>
  </conditionalFormatting>
  <conditionalFormatting sqref="D661:AE661">
    <cfRule type="cellIs" dxfId="360" priority="28" operator="lessThan">
      <formula>0</formula>
    </cfRule>
  </conditionalFormatting>
  <conditionalFormatting sqref="D609:AE609">
    <cfRule type="cellIs" dxfId="359" priority="27" operator="lessThan">
      <formula>0</formula>
    </cfRule>
  </conditionalFormatting>
  <conditionalFormatting sqref="D610:AE610">
    <cfRule type="cellIs" dxfId="358" priority="26" operator="lessThan">
      <formula>0</formula>
    </cfRule>
  </conditionalFormatting>
  <conditionalFormatting sqref="D611:AE611">
    <cfRule type="cellIs" dxfId="357" priority="25" operator="lessThan">
      <formula>0</formula>
    </cfRule>
  </conditionalFormatting>
  <conditionalFormatting sqref="D606:AE607">
    <cfRule type="cellIs" dxfId="356" priority="24" operator="lessThan">
      <formula>0</formula>
    </cfRule>
  </conditionalFormatting>
  <conditionalFormatting sqref="D191:AE210 D212:AE225 D227:AE270 D273:AE278 D280:AE286 D292:AE296">
    <cfRule type="cellIs" dxfId="355" priority="23" operator="lessThan">
      <formula>0</formula>
    </cfRule>
  </conditionalFormatting>
  <conditionalFormatting sqref="D271:AE271">
    <cfRule type="cellIs" dxfId="354" priority="22" operator="lessThan">
      <formula>0</formula>
    </cfRule>
  </conditionalFormatting>
  <conditionalFormatting sqref="D287:AE287">
    <cfRule type="cellIs" dxfId="353" priority="21" operator="lessThan">
      <formula>0</formula>
    </cfRule>
  </conditionalFormatting>
  <conditionalFormatting sqref="D291:AE291">
    <cfRule type="cellIs" dxfId="352" priority="20" operator="lessThan">
      <formula>0</formula>
    </cfRule>
  </conditionalFormatting>
  <conditionalFormatting sqref="D226:AE226">
    <cfRule type="cellIs" dxfId="351" priority="18" operator="lessThan">
      <formula>0</formula>
    </cfRule>
  </conditionalFormatting>
  <conditionalFormatting sqref="D211:AE211">
    <cfRule type="cellIs" dxfId="350" priority="19" operator="lessThan">
      <formula>0</formula>
    </cfRule>
  </conditionalFormatting>
  <conditionalFormatting sqref="D272:AE272">
    <cfRule type="cellIs" dxfId="349" priority="17" operator="lessThan">
      <formula>0</formula>
    </cfRule>
  </conditionalFormatting>
  <conditionalFormatting sqref="D279:AE279">
    <cfRule type="cellIs" dxfId="348" priority="16" operator="lessThan">
      <formula>0</formula>
    </cfRule>
  </conditionalFormatting>
  <conditionalFormatting sqref="D288:AE290">
    <cfRule type="cellIs" dxfId="347" priority="15" operator="lessThan">
      <formula>0</formula>
    </cfRule>
  </conditionalFormatting>
  <conditionalFormatting sqref="D297:AE354 D356:AE424">
    <cfRule type="cellIs" dxfId="346" priority="14" operator="lessThan">
      <formula>0</formula>
    </cfRule>
  </conditionalFormatting>
  <conditionalFormatting sqref="D526:AE554">
    <cfRule type="cellIs" dxfId="345" priority="13" operator="lessThan">
      <formula>0</formula>
    </cfRule>
  </conditionalFormatting>
  <conditionalFormatting sqref="D524:AE525">
    <cfRule type="cellIs" dxfId="344" priority="12" operator="lessThan">
      <formula>0</formula>
    </cfRule>
  </conditionalFormatting>
  <conditionalFormatting sqref="D614:AE623">
    <cfRule type="cellIs" dxfId="343" priority="11" operator="lessThan">
      <formula>0</formula>
    </cfRule>
  </conditionalFormatting>
  <conditionalFormatting sqref="D355:AE355">
    <cfRule type="cellIs" dxfId="342" priority="10" operator="lessThan">
      <formula>0</formula>
    </cfRule>
  </conditionalFormatting>
  <conditionalFormatting sqref="D453:AE453">
    <cfRule type="cellIs" dxfId="341" priority="9" operator="lessThan">
      <formula>0</formula>
    </cfRule>
  </conditionalFormatting>
  <conditionalFormatting sqref="D453:AE453">
    <cfRule type="cellIs" dxfId="340" priority="7" operator="equal">
      <formula>0</formula>
    </cfRule>
    <cfRule type="cellIs" dxfId="339" priority="8" operator="equal">
      <formula>0</formula>
    </cfRule>
  </conditionalFormatting>
  <conditionalFormatting sqref="D597:AE597">
    <cfRule type="cellIs" dxfId="338" priority="6" operator="lessThan">
      <formula>0</formula>
    </cfRule>
  </conditionalFormatting>
  <conditionalFormatting sqref="D597:AE597">
    <cfRule type="cellIs" dxfId="337" priority="4" operator="equal">
      <formula>0</formula>
    </cfRule>
    <cfRule type="cellIs" dxfId="336" priority="5" operator="equal">
      <formula>0</formula>
    </cfRule>
  </conditionalFormatting>
  <conditionalFormatting sqref="D654:AE654">
    <cfRule type="cellIs" dxfId="335" priority="3" operator="lessThan">
      <formula>0</formula>
    </cfRule>
  </conditionalFormatting>
  <conditionalFormatting sqref="D654:AE654">
    <cfRule type="cellIs" dxfId="334" priority="1" operator="equal">
      <formula>0</formula>
    </cfRule>
    <cfRule type="cellIs" dxfId="33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0">+D144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2">+D155+D156+D157+D158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3">+D161+D169+D171+D172</f>
        <v>0</v>
      </c>
      <c r="E160" s="21">
        <f t="shared" si="33"/>
        <v>0</v>
      </c>
      <c r="F160" s="21">
        <f t="shared" si="33"/>
        <v>0</v>
      </c>
      <c r="G160" s="21">
        <f t="shared" si="33"/>
        <v>0</v>
      </c>
      <c r="H160" s="21">
        <f t="shared" si="33"/>
        <v>0</v>
      </c>
      <c r="I160" s="21">
        <f t="shared" si="33"/>
        <v>0</v>
      </c>
      <c r="J160" s="21">
        <f t="shared" si="33"/>
        <v>0</v>
      </c>
      <c r="K160" s="21">
        <f t="shared" si="33"/>
        <v>0</v>
      </c>
      <c r="L160" s="21">
        <f t="shared" si="33"/>
        <v>0</v>
      </c>
      <c r="M160" s="21">
        <f t="shared" si="33"/>
        <v>0</v>
      </c>
      <c r="N160" s="21">
        <f t="shared" si="33"/>
        <v>0</v>
      </c>
      <c r="O160" s="21">
        <f t="shared" si="33"/>
        <v>0</v>
      </c>
      <c r="P160" s="21">
        <f t="shared" si="33"/>
        <v>0</v>
      </c>
      <c r="Q160" s="21">
        <f t="shared" si="33"/>
        <v>0</v>
      </c>
      <c r="R160" s="21">
        <f t="shared" si="33"/>
        <v>0</v>
      </c>
      <c r="S160" s="21">
        <f t="shared" si="33"/>
        <v>0</v>
      </c>
      <c r="T160" s="21">
        <f t="shared" si="33"/>
        <v>0</v>
      </c>
      <c r="U160" s="21">
        <f t="shared" si="33"/>
        <v>0</v>
      </c>
      <c r="V160" s="21">
        <f t="shared" si="33"/>
        <v>0</v>
      </c>
      <c r="W160" s="21">
        <f t="shared" si="33"/>
        <v>0</v>
      </c>
      <c r="X160" s="21">
        <f t="shared" si="33"/>
        <v>0</v>
      </c>
      <c r="Y160" s="21">
        <f t="shared" si="33"/>
        <v>0</v>
      </c>
      <c r="Z160" s="21">
        <f t="shared" si="33"/>
        <v>0</v>
      </c>
      <c r="AA160" s="21">
        <f t="shared" si="33"/>
        <v>0</v>
      </c>
      <c r="AB160" s="21">
        <f t="shared" si="33"/>
        <v>0</v>
      </c>
      <c r="AC160" s="21">
        <f t="shared" si="33"/>
        <v>0</v>
      </c>
      <c r="AD160" s="21">
        <f t="shared" si="33"/>
        <v>0</v>
      </c>
      <c r="AE160" s="21">
        <f t="shared" si="33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4">+D162+D163+D164+D165+D166+D167</f>
        <v>0</v>
      </c>
      <c r="E161" s="21">
        <f t="shared" si="34"/>
        <v>0</v>
      </c>
      <c r="F161" s="21">
        <f t="shared" si="34"/>
        <v>0</v>
      </c>
      <c r="G161" s="21">
        <f t="shared" si="34"/>
        <v>0</v>
      </c>
      <c r="H161" s="21">
        <f t="shared" si="34"/>
        <v>0</v>
      </c>
      <c r="I161" s="21">
        <f t="shared" si="34"/>
        <v>0</v>
      </c>
      <c r="J161" s="21">
        <f t="shared" si="34"/>
        <v>0</v>
      </c>
      <c r="K161" s="21">
        <f t="shared" si="34"/>
        <v>0</v>
      </c>
      <c r="L161" s="21">
        <f t="shared" si="34"/>
        <v>0</v>
      </c>
      <c r="M161" s="21">
        <f t="shared" si="34"/>
        <v>0</v>
      </c>
      <c r="N161" s="21">
        <f t="shared" si="34"/>
        <v>0</v>
      </c>
      <c r="O161" s="21">
        <f t="shared" si="34"/>
        <v>0</v>
      </c>
      <c r="P161" s="21">
        <f t="shared" si="34"/>
        <v>0</v>
      </c>
      <c r="Q161" s="21">
        <f t="shared" si="34"/>
        <v>0</v>
      </c>
      <c r="R161" s="21">
        <f t="shared" si="34"/>
        <v>0</v>
      </c>
      <c r="S161" s="21">
        <f t="shared" si="34"/>
        <v>0</v>
      </c>
      <c r="T161" s="21">
        <f t="shared" si="34"/>
        <v>0</v>
      </c>
      <c r="U161" s="21">
        <f t="shared" si="34"/>
        <v>0</v>
      </c>
      <c r="V161" s="21">
        <f t="shared" si="34"/>
        <v>0</v>
      </c>
      <c r="W161" s="21">
        <f t="shared" si="34"/>
        <v>0</v>
      </c>
      <c r="X161" s="21">
        <f t="shared" si="34"/>
        <v>0</v>
      </c>
      <c r="Y161" s="21">
        <f t="shared" si="34"/>
        <v>0</v>
      </c>
      <c r="Z161" s="21">
        <f t="shared" si="34"/>
        <v>0</v>
      </c>
      <c r="AA161" s="21">
        <f t="shared" si="34"/>
        <v>0</v>
      </c>
      <c r="AB161" s="21">
        <f t="shared" si="34"/>
        <v>0</v>
      </c>
      <c r="AC161" s="21">
        <f t="shared" si="34"/>
        <v>0</v>
      </c>
      <c r="AD161" s="21">
        <f t="shared" si="34"/>
        <v>0</v>
      </c>
      <c r="AE161" s="21">
        <f t="shared" si="34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4">+D492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5">+D144</f>
        <v>0</v>
      </c>
      <c r="E492" s="37">
        <f t="shared" si="105"/>
        <v>0</v>
      </c>
      <c r="F492" s="37">
        <f t="shared" si="105"/>
        <v>0</v>
      </c>
      <c r="G492" s="37">
        <f t="shared" si="105"/>
        <v>0</v>
      </c>
      <c r="H492" s="37">
        <f t="shared" si="105"/>
        <v>0</v>
      </c>
      <c r="I492" s="37">
        <f t="shared" si="105"/>
        <v>0</v>
      </c>
      <c r="J492" s="37">
        <f t="shared" si="105"/>
        <v>0</v>
      </c>
      <c r="K492" s="37">
        <f t="shared" si="105"/>
        <v>0</v>
      </c>
      <c r="L492" s="37">
        <f t="shared" si="105"/>
        <v>0</v>
      </c>
      <c r="M492" s="37">
        <f t="shared" si="105"/>
        <v>0</v>
      </c>
      <c r="N492" s="37">
        <f t="shared" si="105"/>
        <v>0</v>
      </c>
      <c r="O492" s="37">
        <f t="shared" si="105"/>
        <v>0</v>
      </c>
      <c r="P492" s="37">
        <f t="shared" si="105"/>
        <v>0</v>
      </c>
      <c r="Q492" s="37">
        <f t="shared" si="105"/>
        <v>0</v>
      </c>
      <c r="R492" s="37">
        <f t="shared" si="105"/>
        <v>0</v>
      </c>
      <c r="S492" s="37">
        <f t="shared" si="105"/>
        <v>0</v>
      </c>
      <c r="T492" s="37">
        <f t="shared" si="105"/>
        <v>0</v>
      </c>
      <c r="U492" s="37">
        <f t="shared" si="105"/>
        <v>0</v>
      </c>
      <c r="V492" s="37">
        <f t="shared" si="105"/>
        <v>0</v>
      </c>
      <c r="W492" s="37">
        <f t="shared" si="105"/>
        <v>0</v>
      </c>
      <c r="X492" s="37">
        <f t="shared" si="105"/>
        <v>0</v>
      </c>
      <c r="Y492" s="37">
        <f t="shared" si="105"/>
        <v>0</v>
      </c>
      <c r="Z492" s="37">
        <f t="shared" si="105"/>
        <v>0</v>
      </c>
      <c r="AA492" s="37">
        <f t="shared" si="105"/>
        <v>0</v>
      </c>
      <c r="AB492" s="37">
        <f t="shared" si="105"/>
        <v>0</v>
      </c>
      <c r="AC492" s="37">
        <f t="shared" si="105"/>
        <v>0</v>
      </c>
      <c r="AD492" s="37">
        <f t="shared" si="105"/>
        <v>0</v>
      </c>
      <c r="AE492" s="37">
        <f t="shared" si="105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6">+D503+D504+D505+D506+D507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09">+D157</f>
        <v>0</v>
      </c>
      <c r="E505" s="37">
        <f t="shared" si="109"/>
        <v>0</v>
      </c>
      <c r="F505" s="37">
        <f t="shared" si="109"/>
        <v>0</v>
      </c>
      <c r="G505" s="37">
        <f t="shared" si="109"/>
        <v>0</v>
      </c>
      <c r="H505" s="37">
        <f t="shared" si="109"/>
        <v>0</v>
      </c>
      <c r="I505" s="37">
        <f t="shared" si="109"/>
        <v>0</v>
      </c>
      <c r="J505" s="37">
        <f t="shared" si="109"/>
        <v>0</v>
      </c>
      <c r="K505" s="37">
        <f t="shared" si="109"/>
        <v>0</v>
      </c>
      <c r="L505" s="37">
        <f t="shared" si="109"/>
        <v>0</v>
      </c>
      <c r="M505" s="37">
        <f t="shared" si="109"/>
        <v>0</v>
      </c>
      <c r="N505" s="37">
        <f t="shared" si="109"/>
        <v>0</v>
      </c>
      <c r="O505" s="37">
        <f t="shared" si="109"/>
        <v>0</v>
      </c>
      <c r="P505" s="37">
        <f t="shared" si="109"/>
        <v>0</v>
      </c>
      <c r="Q505" s="37">
        <f t="shared" si="109"/>
        <v>0</v>
      </c>
      <c r="R505" s="37">
        <f t="shared" si="109"/>
        <v>0</v>
      </c>
      <c r="S505" s="37">
        <f t="shared" si="109"/>
        <v>0</v>
      </c>
      <c r="T505" s="37">
        <f t="shared" si="109"/>
        <v>0</v>
      </c>
      <c r="U505" s="37">
        <f t="shared" si="109"/>
        <v>0</v>
      </c>
      <c r="V505" s="37">
        <f t="shared" si="109"/>
        <v>0</v>
      </c>
      <c r="W505" s="37">
        <f t="shared" si="109"/>
        <v>0</v>
      </c>
      <c r="X505" s="37">
        <f t="shared" si="109"/>
        <v>0</v>
      </c>
      <c r="Y505" s="37">
        <f t="shared" si="109"/>
        <v>0</v>
      </c>
      <c r="Z505" s="37">
        <f t="shared" si="109"/>
        <v>0</v>
      </c>
      <c r="AA505" s="37">
        <f t="shared" si="109"/>
        <v>0</v>
      </c>
      <c r="AB505" s="37">
        <f t="shared" si="109"/>
        <v>0</v>
      </c>
      <c r="AC505" s="37">
        <f t="shared" si="109"/>
        <v>0</v>
      </c>
      <c r="AD505" s="37">
        <f t="shared" si="109"/>
        <v>0</v>
      </c>
      <c r="AE505" s="37">
        <f t="shared" si="109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0">+D158</f>
        <v>0</v>
      </c>
      <c r="E506" s="37">
        <f t="shared" si="110"/>
        <v>0</v>
      </c>
      <c r="F506" s="37">
        <f t="shared" si="110"/>
        <v>0</v>
      </c>
      <c r="G506" s="37">
        <f t="shared" si="110"/>
        <v>0</v>
      </c>
      <c r="H506" s="37">
        <f t="shared" si="110"/>
        <v>0</v>
      </c>
      <c r="I506" s="37">
        <f t="shared" si="110"/>
        <v>0</v>
      </c>
      <c r="J506" s="37">
        <f t="shared" si="110"/>
        <v>0</v>
      </c>
      <c r="K506" s="37">
        <f t="shared" si="110"/>
        <v>0</v>
      </c>
      <c r="L506" s="37">
        <f t="shared" si="110"/>
        <v>0</v>
      </c>
      <c r="M506" s="37">
        <f t="shared" si="110"/>
        <v>0</v>
      </c>
      <c r="N506" s="37">
        <f t="shared" si="110"/>
        <v>0</v>
      </c>
      <c r="O506" s="37">
        <f t="shared" si="110"/>
        <v>0</v>
      </c>
      <c r="P506" s="37">
        <f t="shared" si="110"/>
        <v>0</v>
      </c>
      <c r="Q506" s="37">
        <f t="shared" si="110"/>
        <v>0</v>
      </c>
      <c r="R506" s="37">
        <f t="shared" si="110"/>
        <v>0</v>
      </c>
      <c r="S506" s="37">
        <f t="shared" si="110"/>
        <v>0</v>
      </c>
      <c r="T506" s="37">
        <f t="shared" si="110"/>
        <v>0</v>
      </c>
      <c r="U506" s="37">
        <f t="shared" si="110"/>
        <v>0</v>
      </c>
      <c r="V506" s="37">
        <f t="shared" si="110"/>
        <v>0</v>
      </c>
      <c r="W506" s="37">
        <f t="shared" si="110"/>
        <v>0</v>
      </c>
      <c r="X506" s="37">
        <f t="shared" si="110"/>
        <v>0</v>
      </c>
      <c r="Y506" s="37">
        <f t="shared" si="110"/>
        <v>0</v>
      </c>
      <c r="Z506" s="37">
        <f t="shared" si="110"/>
        <v>0</v>
      </c>
      <c r="AA506" s="37">
        <f t="shared" si="110"/>
        <v>0</v>
      </c>
      <c r="AB506" s="37">
        <f t="shared" si="110"/>
        <v>0</v>
      </c>
      <c r="AC506" s="37">
        <f t="shared" si="110"/>
        <v>0</v>
      </c>
      <c r="AD506" s="37">
        <f t="shared" si="110"/>
        <v>0</v>
      </c>
      <c r="AE506" s="37">
        <f t="shared" si="110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1">+D509+D510+D511+D512+D513+D514</f>
        <v>0</v>
      </c>
      <c r="E508" s="21">
        <f t="shared" si="111"/>
        <v>0</v>
      </c>
      <c r="F508" s="21">
        <f t="shared" si="111"/>
        <v>0</v>
      </c>
      <c r="G508" s="21">
        <f t="shared" si="111"/>
        <v>0</v>
      </c>
      <c r="H508" s="21">
        <f t="shared" si="111"/>
        <v>0</v>
      </c>
      <c r="I508" s="21">
        <f t="shared" si="111"/>
        <v>0</v>
      </c>
      <c r="J508" s="21">
        <f t="shared" si="111"/>
        <v>0</v>
      </c>
      <c r="K508" s="21">
        <f t="shared" si="111"/>
        <v>0</v>
      </c>
      <c r="L508" s="21">
        <f t="shared" si="111"/>
        <v>0</v>
      </c>
      <c r="M508" s="21">
        <f t="shared" si="111"/>
        <v>0</v>
      </c>
      <c r="N508" s="21">
        <f t="shared" si="111"/>
        <v>0</v>
      </c>
      <c r="O508" s="21">
        <f t="shared" si="111"/>
        <v>0</v>
      </c>
      <c r="P508" s="21">
        <f t="shared" si="111"/>
        <v>0</v>
      </c>
      <c r="Q508" s="21">
        <f t="shared" si="111"/>
        <v>0</v>
      </c>
      <c r="R508" s="21">
        <f t="shared" si="111"/>
        <v>0</v>
      </c>
      <c r="S508" s="21">
        <f t="shared" si="111"/>
        <v>0</v>
      </c>
      <c r="T508" s="21">
        <f t="shared" si="111"/>
        <v>0</v>
      </c>
      <c r="U508" s="21">
        <f t="shared" si="111"/>
        <v>0</v>
      </c>
      <c r="V508" s="21">
        <f t="shared" si="111"/>
        <v>0</v>
      </c>
      <c r="W508" s="21">
        <f t="shared" si="111"/>
        <v>0</v>
      </c>
      <c r="X508" s="21">
        <f t="shared" si="111"/>
        <v>0</v>
      </c>
      <c r="Y508" s="21">
        <f t="shared" si="111"/>
        <v>0</v>
      </c>
      <c r="Z508" s="21">
        <f t="shared" si="111"/>
        <v>0</v>
      </c>
      <c r="AA508" s="21">
        <f t="shared" si="111"/>
        <v>0</v>
      </c>
      <c r="AB508" s="21">
        <f t="shared" si="111"/>
        <v>0</v>
      </c>
      <c r="AC508" s="21">
        <f t="shared" si="111"/>
        <v>0</v>
      </c>
      <c r="AD508" s="21">
        <f t="shared" si="111"/>
        <v>0</v>
      </c>
      <c r="AE508" s="21">
        <f t="shared" si="111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2">+D161</f>
        <v>0</v>
      </c>
      <c r="E509" s="37">
        <f t="shared" si="112"/>
        <v>0</v>
      </c>
      <c r="F509" s="37">
        <f t="shared" si="112"/>
        <v>0</v>
      </c>
      <c r="G509" s="37">
        <f t="shared" si="112"/>
        <v>0</v>
      </c>
      <c r="H509" s="37">
        <f t="shared" si="112"/>
        <v>0</v>
      </c>
      <c r="I509" s="37">
        <f t="shared" si="112"/>
        <v>0</v>
      </c>
      <c r="J509" s="37">
        <f t="shared" si="112"/>
        <v>0</v>
      </c>
      <c r="K509" s="37">
        <f t="shared" si="112"/>
        <v>0</v>
      </c>
      <c r="L509" s="37">
        <f t="shared" si="112"/>
        <v>0</v>
      </c>
      <c r="M509" s="37">
        <f t="shared" si="112"/>
        <v>0</v>
      </c>
      <c r="N509" s="37">
        <f t="shared" si="112"/>
        <v>0</v>
      </c>
      <c r="O509" s="37">
        <f t="shared" si="112"/>
        <v>0</v>
      </c>
      <c r="P509" s="37">
        <f t="shared" si="112"/>
        <v>0</v>
      </c>
      <c r="Q509" s="37">
        <f t="shared" si="112"/>
        <v>0</v>
      </c>
      <c r="R509" s="37">
        <f t="shared" si="112"/>
        <v>0</v>
      </c>
      <c r="S509" s="37">
        <f t="shared" si="112"/>
        <v>0</v>
      </c>
      <c r="T509" s="37">
        <f t="shared" si="112"/>
        <v>0</v>
      </c>
      <c r="U509" s="37">
        <f t="shared" si="112"/>
        <v>0</v>
      </c>
      <c r="V509" s="37">
        <f t="shared" si="112"/>
        <v>0</v>
      </c>
      <c r="W509" s="37">
        <f t="shared" si="112"/>
        <v>0</v>
      </c>
      <c r="X509" s="37">
        <f t="shared" si="112"/>
        <v>0</v>
      </c>
      <c r="Y509" s="37">
        <f t="shared" si="112"/>
        <v>0</v>
      </c>
      <c r="Z509" s="37">
        <f t="shared" si="112"/>
        <v>0</v>
      </c>
      <c r="AA509" s="37">
        <f t="shared" si="112"/>
        <v>0</v>
      </c>
      <c r="AB509" s="37">
        <f t="shared" si="112"/>
        <v>0</v>
      </c>
      <c r="AC509" s="37">
        <f t="shared" si="112"/>
        <v>0</v>
      </c>
      <c r="AD509" s="37">
        <f t="shared" si="112"/>
        <v>0</v>
      </c>
      <c r="AE509" s="37">
        <f t="shared" si="112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3">+D169</f>
        <v>0</v>
      </c>
      <c r="E511" s="37">
        <f t="shared" si="113"/>
        <v>0</v>
      </c>
      <c r="F511" s="37">
        <f t="shared" si="113"/>
        <v>0</v>
      </c>
      <c r="G511" s="37">
        <f t="shared" si="113"/>
        <v>0</v>
      </c>
      <c r="H511" s="37">
        <f t="shared" si="113"/>
        <v>0</v>
      </c>
      <c r="I511" s="37">
        <f t="shared" si="113"/>
        <v>0</v>
      </c>
      <c r="J511" s="37">
        <f t="shared" si="113"/>
        <v>0</v>
      </c>
      <c r="K511" s="37">
        <f t="shared" si="113"/>
        <v>0</v>
      </c>
      <c r="L511" s="37">
        <f t="shared" si="113"/>
        <v>0</v>
      </c>
      <c r="M511" s="37">
        <f t="shared" si="113"/>
        <v>0</v>
      </c>
      <c r="N511" s="37">
        <f t="shared" si="113"/>
        <v>0</v>
      </c>
      <c r="O511" s="37">
        <f t="shared" si="113"/>
        <v>0</v>
      </c>
      <c r="P511" s="37">
        <f t="shared" si="113"/>
        <v>0</v>
      </c>
      <c r="Q511" s="37">
        <f t="shared" si="113"/>
        <v>0</v>
      </c>
      <c r="R511" s="37">
        <f t="shared" si="113"/>
        <v>0</v>
      </c>
      <c r="S511" s="37">
        <f t="shared" si="113"/>
        <v>0</v>
      </c>
      <c r="T511" s="37">
        <f t="shared" si="113"/>
        <v>0</v>
      </c>
      <c r="U511" s="37">
        <f t="shared" si="113"/>
        <v>0</v>
      </c>
      <c r="V511" s="37">
        <f t="shared" si="113"/>
        <v>0</v>
      </c>
      <c r="W511" s="37">
        <f t="shared" si="113"/>
        <v>0</v>
      </c>
      <c r="X511" s="37">
        <f t="shared" si="113"/>
        <v>0</v>
      </c>
      <c r="Y511" s="37">
        <f t="shared" si="113"/>
        <v>0</v>
      </c>
      <c r="Z511" s="37">
        <f t="shared" si="113"/>
        <v>0</v>
      </c>
      <c r="AA511" s="37">
        <f t="shared" si="113"/>
        <v>0</v>
      </c>
      <c r="AB511" s="37">
        <f t="shared" si="113"/>
        <v>0</v>
      </c>
      <c r="AC511" s="37">
        <f t="shared" si="113"/>
        <v>0</v>
      </c>
      <c r="AD511" s="37">
        <f t="shared" si="113"/>
        <v>0</v>
      </c>
      <c r="AE511" s="37">
        <f t="shared" si="113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4">+C171</f>
        <v>0</v>
      </c>
      <c r="D513" s="37">
        <f t="shared" si="114"/>
        <v>0</v>
      </c>
      <c r="E513" s="37">
        <f t="shared" si="114"/>
        <v>0</v>
      </c>
      <c r="F513" s="37">
        <f t="shared" si="114"/>
        <v>0</v>
      </c>
      <c r="G513" s="37">
        <f t="shared" si="114"/>
        <v>0</v>
      </c>
      <c r="H513" s="37">
        <f t="shared" si="114"/>
        <v>0</v>
      </c>
      <c r="I513" s="37">
        <f t="shared" si="114"/>
        <v>0</v>
      </c>
      <c r="J513" s="37">
        <f t="shared" si="114"/>
        <v>0</v>
      </c>
      <c r="K513" s="37">
        <f t="shared" si="114"/>
        <v>0</v>
      </c>
      <c r="L513" s="37">
        <f t="shared" si="114"/>
        <v>0</v>
      </c>
      <c r="M513" s="37">
        <f t="shared" si="114"/>
        <v>0</v>
      </c>
      <c r="N513" s="37">
        <f t="shared" si="114"/>
        <v>0</v>
      </c>
      <c r="O513" s="37">
        <f t="shared" si="114"/>
        <v>0</v>
      </c>
      <c r="P513" s="37">
        <f t="shared" si="114"/>
        <v>0</v>
      </c>
      <c r="Q513" s="37">
        <f t="shared" si="114"/>
        <v>0</v>
      </c>
      <c r="R513" s="37">
        <f t="shared" si="114"/>
        <v>0</v>
      </c>
      <c r="S513" s="37">
        <f t="shared" ref="D513:AE514" si="115">+S171</f>
        <v>0</v>
      </c>
      <c r="T513" s="37">
        <f t="shared" si="115"/>
        <v>0</v>
      </c>
      <c r="U513" s="37">
        <f t="shared" si="115"/>
        <v>0</v>
      </c>
      <c r="V513" s="37">
        <f t="shared" si="115"/>
        <v>0</v>
      </c>
      <c r="W513" s="37">
        <f t="shared" si="115"/>
        <v>0</v>
      </c>
      <c r="X513" s="37">
        <f t="shared" si="115"/>
        <v>0</v>
      </c>
      <c r="Y513" s="37">
        <f t="shared" si="115"/>
        <v>0</v>
      </c>
      <c r="Z513" s="37">
        <f t="shared" si="115"/>
        <v>0</v>
      </c>
      <c r="AA513" s="37">
        <f t="shared" si="115"/>
        <v>0</v>
      </c>
      <c r="AB513" s="37">
        <f t="shared" si="115"/>
        <v>0</v>
      </c>
      <c r="AC513" s="37">
        <f t="shared" si="115"/>
        <v>0</v>
      </c>
      <c r="AD513" s="37">
        <f t="shared" si="115"/>
        <v>0</v>
      </c>
      <c r="AE513" s="37">
        <f t="shared" si="115"/>
        <v>0</v>
      </c>
    </row>
    <row r="514" spans="1:31" x14ac:dyDescent="0.2">
      <c r="A514" s="9" t="s">
        <v>356</v>
      </c>
      <c r="B514" s="4" t="s">
        <v>357</v>
      </c>
      <c r="C514" s="37">
        <f t="shared" si="114"/>
        <v>0</v>
      </c>
      <c r="D514" s="37">
        <f t="shared" si="115"/>
        <v>0</v>
      </c>
      <c r="E514" s="37">
        <f t="shared" si="115"/>
        <v>0</v>
      </c>
      <c r="F514" s="37">
        <f t="shared" si="115"/>
        <v>0</v>
      </c>
      <c r="G514" s="37">
        <f t="shared" si="115"/>
        <v>0</v>
      </c>
      <c r="H514" s="37">
        <f t="shared" si="115"/>
        <v>0</v>
      </c>
      <c r="I514" s="37">
        <f t="shared" si="115"/>
        <v>0</v>
      </c>
      <c r="J514" s="37">
        <f t="shared" si="115"/>
        <v>0</v>
      </c>
      <c r="K514" s="37">
        <f t="shared" si="115"/>
        <v>0</v>
      </c>
      <c r="L514" s="37">
        <f t="shared" si="115"/>
        <v>0</v>
      </c>
      <c r="M514" s="37">
        <f t="shared" si="115"/>
        <v>0</v>
      </c>
      <c r="N514" s="37">
        <f t="shared" si="115"/>
        <v>0</v>
      </c>
      <c r="O514" s="37">
        <f t="shared" si="115"/>
        <v>0</v>
      </c>
      <c r="P514" s="37">
        <f t="shared" si="115"/>
        <v>0</v>
      </c>
      <c r="Q514" s="37">
        <f t="shared" si="115"/>
        <v>0</v>
      </c>
      <c r="R514" s="37">
        <f t="shared" si="115"/>
        <v>0</v>
      </c>
      <c r="S514" s="37">
        <f t="shared" si="115"/>
        <v>0</v>
      </c>
      <c r="T514" s="37">
        <f t="shared" si="115"/>
        <v>0</v>
      </c>
      <c r="U514" s="37">
        <f t="shared" si="115"/>
        <v>0</v>
      </c>
      <c r="V514" s="37">
        <f t="shared" si="115"/>
        <v>0</v>
      </c>
      <c r="W514" s="37">
        <f t="shared" si="115"/>
        <v>0</v>
      </c>
      <c r="X514" s="37">
        <f t="shared" si="115"/>
        <v>0</v>
      </c>
      <c r="Y514" s="37">
        <f t="shared" si="115"/>
        <v>0</v>
      </c>
      <c r="Z514" s="37">
        <f t="shared" si="115"/>
        <v>0</v>
      </c>
      <c r="AA514" s="37">
        <f t="shared" si="115"/>
        <v>0</v>
      </c>
      <c r="AB514" s="37">
        <f t="shared" si="115"/>
        <v>0</v>
      </c>
      <c r="AC514" s="37">
        <f t="shared" si="115"/>
        <v>0</v>
      </c>
      <c r="AD514" s="37">
        <f t="shared" si="115"/>
        <v>0</v>
      </c>
      <c r="AE514" s="37">
        <f t="shared" si="115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6">+D516+D517</f>
        <v>0</v>
      </c>
      <c r="E515" s="21">
        <f t="shared" si="116"/>
        <v>0</v>
      </c>
      <c r="F515" s="21">
        <f t="shared" si="116"/>
        <v>0</v>
      </c>
      <c r="G515" s="21">
        <f t="shared" si="116"/>
        <v>0</v>
      </c>
      <c r="H515" s="21">
        <f t="shared" si="116"/>
        <v>0</v>
      </c>
      <c r="I515" s="21">
        <f t="shared" si="116"/>
        <v>0</v>
      </c>
      <c r="J515" s="21">
        <f t="shared" si="116"/>
        <v>0</v>
      </c>
      <c r="K515" s="21">
        <f t="shared" si="116"/>
        <v>0</v>
      </c>
      <c r="L515" s="21">
        <f t="shared" si="116"/>
        <v>0</v>
      </c>
      <c r="M515" s="21">
        <f t="shared" si="116"/>
        <v>0</v>
      </c>
      <c r="N515" s="21">
        <f t="shared" si="116"/>
        <v>0</v>
      </c>
      <c r="O515" s="21">
        <f t="shared" si="116"/>
        <v>0</v>
      </c>
      <c r="P515" s="21">
        <f t="shared" si="116"/>
        <v>0</v>
      </c>
      <c r="Q515" s="21">
        <f t="shared" si="116"/>
        <v>0</v>
      </c>
      <c r="R515" s="21">
        <f t="shared" si="116"/>
        <v>0</v>
      </c>
      <c r="S515" s="21">
        <f t="shared" si="116"/>
        <v>0</v>
      </c>
      <c r="T515" s="21">
        <f t="shared" si="116"/>
        <v>0</v>
      </c>
      <c r="U515" s="21">
        <f t="shared" si="116"/>
        <v>0</v>
      </c>
      <c r="V515" s="21">
        <f t="shared" si="116"/>
        <v>0</v>
      </c>
      <c r="W515" s="21">
        <f t="shared" si="116"/>
        <v>0</v>
      </c>
      <c r="X515" s="21">
        <f t="shared" si="116"/>
        <v>0</v>
      </c>
      <c r="Y515" s="21">
        <f t="shared" si="116"/>
        <v>0</v>
      </c>
      <c r="Z515" s="21">
        <f t="shared" si="116"/>
        <v>0</v>
      </c>
      <c r="AA515" s="21">
        <f t="shared" si="116"/>
        <v>0</v>
      </c>
      <c r="AB515" s="21">
        <f t="shared" si="116"/>
        <v>0</v>
      </c>
      <c r="AC515" s="21">
        <f t="shared" si="116"/>
        <v>0</v>
      </c>
      <c r="AD515" s="21">
        <f t="shared" si="116"/>
        <v>0</v>
      </c>
      <c r="AE515" s="21">
        <f t="shared" si="116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7">+C170</f>
        <v>0</v>
      </c>
      <c r="D516" s="37">
        <f t="shared" si="117"/>
        <v>0</v>
      </c>
      <c r="E516" s="37">
        <f t="shared" si="117"/>
        <v>0</v>
      </c>
      <c r="F516" s="37">
        <f t="shared" si="117"/>
        <v>0</v>
      </c>
      <c r="G516" s="37">
        <f t="shared" si="117"/>
        <v>0</v>
      </c>
      <c r="H516" s="37">
        <f t="shared" si="117"/>
        <v>0</v>
      </c>
      <c r="I516" s="37">
        <f t="shared" si="117"/>
        <v>0</v>
      </c>
      <c r="J516" s="37">
        <f t="shared" si="117"/>
        <v>0</v>
      </c>
      <c r="K516" s="37">
        <f t="shared" si="117"/>
        <v>0</v>
      </c>
      <c r="L516" s="37">
        <f t="shared" si="117"/>
        <v>0</v>
      </c>
      <c r="M516" s="37">
        <f t="shared" si="117"/>
        <v>0</v>
      </c>
      <c r="N516" s="37">
        <f t="shared" si="117"/>
        <v>0</v>
      </c>
      <c r="O516" s="37">
        <f t="shared" si="117"/>
        <v>0</v>
      </c>
      <c r="P516" s="37">
        <f t="shared" si="117"/>
        <v>0</v>
      </c>
      <c r="Q516" s="37">
        <f t="shared" si="117"/>
        <v>0</v>
      </c>
      <c r="R516" s="37">
        <f t="shared" si="117"/>
        <v>0</v>
      </c>
      <c r="S516" s="37">
        <f t="shared" si="117"/>
        <v>0</v>
      </c>
      <c r="T516" s="37">
        <f t="shared" si="117"/>
        <v>0</v>
      </c>
      <c r="U516" s="37">
        <f t="shared" si="117"/>
        <v>0</v>
      </c>
      <c r="V516" s="37">
        <f t="shared" si="117"/>
        <v>0</v>
      </c>
      <c r="W516" s="37">
        <f t="shared" si="117"/>
        <v>0</v>
      </c>
      <c r="X516" s="37">
        <f t="shared" si="117"/>
        <v>0</v>
      </c>
      <c r="Y516" s="37">
        <f t="shared" si="117"/>
        <v>0</v>
      </c>
      <c r="Z516" s="37">
        <f t="shared" si="117"/>
        <v>0</v>
      </c>
      <c r="AA516" s="37">
        <f t="shared" si="117"/>
        <v>0</v>
      </c>
      <c r="AB516" s="37">
        <f t="shared" si="117"/>
        <v>0</v>
      </c>
      <c r="AC516" s="37">
        <f t="shared" si="117"/>
        <v>0</v>
      </c>
      <c r="AD516" s="37">
        <f t="shared" si="117"/>
        <v>0</v>
      </c>
      <c r="AE516" s="37">
        <f t="shared" si="117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8">+C174</f>
        <v>0</v>
      </c>
      <c r="D517" s="37">
        <f t="shared" si="118"/>
        <v>0</v>
      </c>
      <c r="E517" s="37">
        <f t="shared" si="118"/>
        <v>0</v>
      </c>
      <c r="F517" s="37">
        <f t="shared" si="118"/>
        <v>0</v>
      </c>
      <c r="G517" s="37">
        <f t="shared" si="118"/>
        <v>0</v>
      </c>
      <c r="H517" s="37">
        <f t="shared" si="118"/>
        <v>0</v>
      </c>
      <c r="I517" s="37">
        <f t="shared" si="118"/>
        <v>0</v>
      </c>
      <c r="J517" s="37">
        <f t="shared" si="118"/>
        <v>0</v>
      </c>
      <c r="K517" s="37">
        <f t="shared" si="118"/>
        <v>0</v>
      </c>
      <c r="L517" s="37">
        <f t="shared" si="118"/>
        <v>0</v>
      </c>
      <c r="M517" s="37">
        <f t="shared" si="118"/>
        <v>0</v>
      </c>
      <c r="N517" s="37">
        <f t="shared" si="118"/>
        <v>0</v>
      </c>
      <c r="O517" s="37">
        <f t="shared" si="118"/>
        <v>0</v>
      </c>
      <c r="P517" s="37">
        <f t="shared" si="118"/>
        <v>0</v>
      </c>
      <c r="Q517" s="37">
        <f t="shared" si="118"/>
        <v>0</v>
      </c>
      <c r="R517" s="37">
        <f t="shared" si="118"/>
        <v>0</v>
      </c>
      <c r="S517" s="37">
        <f t="shared" si="118"/>
        <v>0</v>
      </c>
      <c r="T517" s="37">
        <f t="shared" si="118"/>
        <v>0</v>
      </c>
      <c r="U517" s="37">
        <f t="shared" si="118"/>
        <v>0</v>
      </c>
      <c r="V517" s="37">
        <f t="shared" si="118"/>
        <v>0</v>
      </c>
      <c r="W517" s="37">
        <f t="shared" si="118"/>
        <v>0</v>
      </c>
      <c r="X517" s="37">
        <f t="shared" si="118"/>
        <v>0</v>
      </c>
      <c r="Y517" s="37">
        <f t="shared" si="118"/>
        <v>0</v>
      </c>
      <c r="Z517" s="37">
        <f t="shared" si="118"/>
        <v>0</v>
      </c>
      <c r="AA517" s="37">
        <f t="shared" si="118"/>
        <v>0</v>
      </c>
      <c r="AB517" s="37">
        <f t="shared" si="118"/>
        <v>0</v>
      </c>
      <c r="AC517" s="37">
        <f t="shared" si="118"/>
        <v>0</v>
      </c>
      <c r="AD517" s="37">
        <f t="shared" si="118"/>
        <v>0</v>
      </c>
      <c r="AE517" s="37">
        <f t="shared" si="118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9">+C525+C530+C536+C541+C544+C545+C549+C552++C553+C554</f>
        <v>0</v>
      </c>
      <c r="D524" s="28">
        <f t="shared" si="119"/>
        <v>0</v>
      </c>
      <c r="E524" s="28">
        <f t="shared" si="119"/>
        <v>0</v>
      </c>
      <c r="F524" s="28">
        <f t="shared" si="119"/>
        <v>0</v>
      </c>
      <c r="G524" s="28">
        <f t="shared" si="119"/>
        <v>0</v>
      </c>
      <c r="H524" s="28">
        <f t="shared" si="119"/>
        <v>0</v>
      </c>
      <c r="I524" s="28">
        <f t="shared" si="119"/>
        <v>0</v>
      </c>
      <c r="J524" s="28">
        <f t="shared" si="119"/>
        <v>0</v>
      </c>
      <c r="K524" s="28">
        <f t="shared" si="119"/>
        <v>0</v>
      </c>
      <c r="L524" s="28">
        <f t="shared" si="119"/>
        <v>0</v>
      </c>
      <c r="M524" s="28">
        <f t="shared" si="119"/>
        <v>0</v>
      </c>
      <c r="N524" s="28">
        <f t="shared" si="119"/>
        <v>0</v>
      </c>
      <c r="O524" s="28">
        <f t="shared" si="119"/>
        <v>0</v>
      </c>
      <c r="P524" s="28">
        <f t="shared" si="119"/>
        <v>0</v>
      </c>
      <c r="Q524" s="28">
        <f t="shared" si="119"/>
        <v>0</v>
      </c>
      <c r="R524" s="28">
        <f t="shared" si="119"/>
        <v>0</v>
      </c>
      <c r="S524" s="28">
        <f t="shared" si="119"/>
        <v>0</v>
      </c>
      <c r="T524" s="28">
        <f t="shared" si="119"/>
        <v>0</v>
      </c>
      <c r="U524" s="28">
        <f t="shared" si="119"/>
        <v>0</v>
      </c>
      <c r="V524" s="28">
        <f t="shared" si="119"/>
        <v>0</v>
      </c>
      <c r="W524" s="28">
        <f t="shared" si="119"/>
        <v>0</v>
      </c>
      <c r="X524" s="28">
        <f t="shared" si="119"/>
        <v>0</v>
      </c>
      <c r="Y524" s="28">
        <f t="shared" si="119"/>
        <v>0</v>
      </c>
      <c r="Z524" s="28">
        <f t="shared" si="119"/>
        <v>0</v>
      </c>
      <c r="AA524" s="28">
        <f t="shared" si="119"/>
        <v>0</v>
      </c>
      <c r="AB524" s="28">
        <f t="shared" si="119"/>
        <v>0</v>
      </c>
      <c r="AC524" s="28">
        <f t="shared" si="119"/>
        <v>0</v>
      </c>
      <c r="AD524" s="28">
        <f t="shared" si="119"/>
        <v>0</v>
      </c>
      <c r="AE524" s="28">
        <f t="shared" si="11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0">+C526+C527+C528+C529</f>
        <v>0</v>
      </c>
      <c r="D525" s="21">
        <f t="shared" si="120"/>
        <v>0</v>
      </c>
      <c r="E525" s="21">
        <f t="shared" si="120"/>
        <v>0</v>
      </c>
      <c r="F525" s="21">
        <f t="shared" si="120"/>
        <v>0</v>
      </c>
      <c r="G525" s="21">
        <f t="shared" si="120"/>
        <v>0</v>
      </c>
      <c r="H525" s="21">
        <f t="shared" si="120"/>
        <v>0</v>
      </c>
      <c r="I525" s="21">
        <f t="shared" si="120"/>
        <v>0</v>
      </c>
      <c r="J525" s="21">
        <f t="shared" si="120"/>
        <v>0</v>
      </c>
      <c r="K525" s="21">
        <f t="shared" si="120"/>
        <v>0</v>
      </c>
      <c r="L525" s="21">
        <f t="shared" si="120"/>
        <v>0</v>
      </c>
      <c r="M525" s="21">
        <f t="shared" si="120"/>
        <v>0</v>
      </c>
      <c r="N525" s="21">
        <f t="shared" si="120"/>
        <v>0</v>
      </c>
      <c r="O525" s="21">
        <f t="shared" si="120"/>
        <v>0</v>
      </c>
      <c r="P525" s="21">
        <f t="shared" si="120"/>
        <v>0</v>
      </c>
      <c r="Q525" s="21">
        <f t="shared" si="120"/>
        <v>0</v>
      </c>
      <c r="R525" s="21">
        <f t="shared" si="120"/>
        <v>0</v>
      </c>
      <c r="S525" s="21">
        <f t="shared" si="120"/>
        <v>0</v>
      </c>
      <c r="T525" s="21">
        <f t="shared" si="120"/>
        <v>0</v>
      </c>
      <c r="U525" s="21">
        <f t="shared" si="120"/>
        <v>0</v>
      </c>
      <c r="V525" s="21">
        <f t="shared" si="120"/>
        <v>0</v>
      </c>
      <c r="W525" s="21">
        <f t="shared" si="120"/>
        <v>0</v>
      </c>
      <c r="X525" s="21">
        <f t="shared" si="120"/>
        <v>0</v>
      </c>
      <c r="Y525" s="21">
        <f t="shared" si="120"/>
        <v>0</v>
      </c>
      <c r="Z525" s="21">
        <f t="shared" si="120"/>
        <v>0</v>
      </c>
      <c r="AA525" s="21">
        <f t="shared" si="120"/>
        <v>0</v>
      </c>
      <c r="AB525" s="21">
        <f t="shared" si="120"/>
        <v>0</v>
      </c>
      <c r="AC525" s="21">
        <f t="shared" si="120"/>
        <v>0</v>
      </c>
      <c r="AD525" s="21">
        <f t="shared" si="120"/>
        <v>0</v>
      </c>
      <c r="AE525" s="21">
        <f t="shared" si="12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1">+C531+C532+C533+C534+C535</f>
        <v>0</v>
      </c>
      <c r="D530" s="21">
        <f t="shared" si="121"/>
        <v>0</v>
      </c>
      <c r="E530" s="21">
        <f t="shared" si="121"/>
        <v>0</v>
      </c>
      <c r="F530" s="21">
        <f t="shared" si="121"/>
        <v>0</v>
      </c>
      <c r="G530" s="21">
        <f t="shared" si="121"/>
        <v>0</v>
      </c>
      <c r="H530" s="21">
        <f t="shared" si="121"/>
        <v>0</v>
      </c>
      <c r="I530" s="21">
        <f t="shared" si="121"/>
        <v>0</v>
      </c>
      <c r="J530" s="21">
        <f t="shared" si="121"/>
        <v>0</v>
      </c>
      <c r="K530" s="21">
        <f t="shared" si="121"/>
        <v>0</v>
      </c>
      <c r="L530" s="21">
        <f t="shared" si="121"/>
        <v>0</v>
      </c>
      <c r="M530" s="21">
        <f t="shared" si="121"/>
        <v>0</v>
      </c>
      <c r="N530" s="21">
        <f t="shared" si="121"/>
        <v>0</v>
      </c>
      <c r="O530" s="21">
        <f t="shared" si="121"/>
        <v>0</v>
      </c>
      <c r="P530" s="21">
        <f t="shared" si="121"/>
        <v>0</v>
      </c>
      <c r="Q530" s="21">
        <f t="shared" si="121"/>
        <v>0</v>
      </c>
      <c r="R530" s="21">
        <f t="shared" si="121"/>
        <v>0</v>
      </c>
      <c r="S530" s="21">
        <f t="shared" si="121"/>
        <v>0</v>
      </c>
      <c r="T530" s="21">
        <f t="shared" si="121"/>
        <v>0</v>
      </c>
      <c r="U530" s="21">
        <f t="shared" si="121"/>
        <v>0</v>
      </c>
      <c r="V530" s="21">
        <f t="shared" si="121"/>
        <v>0</v>
      </c>
      <c r="W530" s="21">
        <f t="shared" si="121"/>
        <v>0</v>
      </c>
      <c r="X530" s="21">
        <f t="shared" si="121"/>
        <v>0</v>
      </c>
      <c r="Y530" s="21">
        <f t="shared" si="121"/>
        <v>0</v>
      </c>
      <c r="Z530" s="21">
        <f t="shared" si="121"/>
        <v>0</v>
      </c>
      <c r="AA530" s="21">
        <f t="shared" si="121"/>
        <v>0</v>
      </c>
      <c r="AB530" s="21">
        <f t="shared" si="121"/>
        <v>0</v>
      </c>
      <c r="AC530" s="21">
        <f t="shared" si="121"/>
        <v>0</v>
      </c>
      <c r="AD530" s="21">
        <f t="shared" si="121"/>
        <v>0</v>
      </c>
      <c r="AE530" s="21">
        <f t="shared" si="12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2">+C537+C538+C539+C540</f>
        <v>0</v>
      </c>
      <c r="D536" s="21">
        <f t="shared" si="122"/>
        <v>0</v>
      </c>
      <c r="E536" s="21">
        <f t="shared" si="122"/>
        <v>0</v>
      </c>
      <c r="F536" s="21">
        <f t="shared" si="122"/>
        <v>0</v>
      </c>
      <c r="G536" s="21">
        <f t="shared" si="122"/>
        <v>0</v>
      </c>
      <c r="H536" s="21">
        <f t="shared" si="122"/>
        <v>0</v>
      </c>
      <c r="I536" s="21">
        <f t="shared" si="122"/>
        <v>0</v>
      </c>
      <c r="J536" s="21">
        <f t="shared" si="122"/>
        <v>0</v>
      </c>
      <c r="K536" s="21">
        <f t="shared" si="122"/>
        <v>0</v>
      </c>
      <c r="L536" s="21">
        <f t="shared" si="122"/>
        <v>0</v>
      </c>
      <c r="M536" s="21">
        <f t="shared" si="122"/>
        <v>0</v>
      </c>
      <c r="N536" s="21">
        <f t="shared" si="122"/>
        <v>0</v>
      </c>
      <c r="O536" s="21">
        <f t="shared" si="122"/>
        <v>0</v>
      </c>
      <c r="P536" s="21">
        <f t="shared" si="122"/>
        <v>0</v>
      </c>
      <c r="Q536" s="21">
        <f t="shared" si="122"/>
        <v>0</v>
      </c>
      <c r="R536" s="21">
        <f t="shared" si="122"/>
        <v>0</v>
      </c>
      <c r="S536" s="21">
        <f t="shared" si="122"/>
        <v>0</v>
      </c>
      <c r="T536" s="21">
        <f t="shared" si="122"/>
        <v>0</v>
      </c>
      <c r="U536" s="21">
        <f t="shared" si="122"/>
        <v>0</v>
      </c>
      <c r="V536" s="21">
        <f t="shared" si="122"/>
        <v>0</v>
      </c>
      <c r="W536" s="21">
        <f t="shared" si="122"/>
        <v>0</v>
      </c>
      <c r="X536" s="21">
        <f t="shared" si="122"/>
        <v>0</v>
      </c>
      <c r="Y536" s="21">
        <f t="shared" si="122"/>
        <v>0</v>
      </c>
      <c r="Z536" s="21">
        <f t="shared" si="122"/>
        <v>0</v>
      </c>
      <c r="AA536" s="21">
        <f t="shared" si="122"/>
        <v>0</v>
      </c>
      <c r="AB536" s="21">
        <f t="shared" si="122"/>
        <v>0</v>
      </c>
      <c r="AC536" s="21">
        <f t="shared" si="122"/>
        <v>0</v>
      </c>
      <c r="AD536" s="21">
        <f t="shared" si="122"/>
        <v>0</v>
      </c>
      <c r="AE536" s="21">
        <f t="shared" si="12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3">+C542+C543</f>
        <v>0</v>
      </c>
      <c r="D541" s="21">
        <f t="shared" si="123"/>
        <v>0</v>
      </c>
      <c r="E541" s="21">
        <f t="shared" si="123"/>
        <v>0</v>
      </c>
      <c r="F541" s="21">
        <f t="shared" si="123"/>
        <v>0</v>
      </c>
      <c r="G541" s="21">
        <f t="shared" si="123"/>
        <v>0</v>
      </c>
      <c r="H541" s="21">
        <f t="shared" si="123"/>
        <v>0</v>
      </c>
      <c r="I541" s="21">
        <f t="shared" si="123"/>
        <v>0</v>
      </c>
      <c r="J541" s="21">
        <f t="shared" si="123"/>
        <v>0</v>
      </c>
      <c r="K541" s="21">
        <f t="shared" si="123"/>
        <v>0</v>
      </c>
      <c r="L541" s="21">
        <f t="shared" si="123"/>
        <v>0</v>
      </c>
      <c r="M541" s="21">
        <f t="shared" si="123"/>
        <v>0</v>
      </c>
      <c r="N541" s="21">
        <f t="shared" si="123"/>
        <v>0</v>
      </c>
      <c r="O541" s="21">
        <f t="shared" si="123"/>
        <v>0</v>
      </c>
      <c r="P541" s="21">
        <f t="shared" si="123"/>
        <v>0</v>
      </c>
      <c r="Q541" s="21">
        <f t="shared" si="123"/>
        <v>0</v>
      </c>
      <c r="R541" s="21">
        <f t="shared" si="123"/>
        <v>0</v>
      </c>
      <c r="S541" s="21">
        <f t="shared" si="123"/>
        <v>0</v>
      </c>
      <c r="T541" s="21">
        <f t="shared" si="123"/>
        <v>0</v>
      </c>
      <c r="U541" s="21">
        <f t="shared" si="123"/>
        <v>0</v>
      </c>
      <c r="V541" s="21">
        <f t="shared" si="123"/>
        <v>0</v>
      </c>
      <c r="W541" s="21">
        <f t="shared" si="123"/>
        <v>0</v>
      </c>
      <c r="X541" s="21">
        <f t="shared" si="123"/>
        <v>0</v>
      </c>
      <c r="Y541" s="21">
        <f t="shared" si="123"/>
        <v>0</v>
      </c>
      <c r="Z541" s="21">
        <f t="shared" si="123"/>
        <v>0</v>
      </c>
      <c r="AA541" s="21">
        <f t="shared" si="123"/>
        <v>0</v>
      </c>
      <c r="AB541" s="21">
        <f t="shared" si="123"/>
        <v>0</v>
      </c>
      <c r="AC541" s="21">
        <f t="shared" si="123"/>
        <v>0</v>
      </c>
      <c r="AD541" s="21">
        <f t="shared" si="123"/>
        <v>0</v>
      </c>
      <c r="AE541" s="21">
        <f t="shared" si="12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4">+C546+C547+C548</f>
        <v>0</v>
      </c>
      <c r="D545" s="21">
        <f t="shared" si="124"/>
        <v>0</v>
      </c>
      <c r="E545" s="21">
        <f t="shared" si="124"/>
        <v>0</v>
      </c>
      <c r="F545" s="21">
        <f t="shared" si="124"/>
        <v>0</v>
      </c>
      <c r="G545" s="21">
        <f t="shared" si="124"/>
        <v>0</v>
      </c>
      <c r="H545" s="21">
        <f t="shared" si="124"/>
        <v>0</v>
      </c>
      <c r="I545" s="21">
        <f t="shared" si="124"/>
        <v>0</v>
      </c>
      <c r="J545" s="21">
        <f t="shared" si="124"/>
        <v>0</v>
      </c>
      <c r="K545" s="21">
        <f t="shared" si="124"/>
        <v>0</v>
      </c>
      <c r="L545" s="21">
        <f t="shared" si="124"/>
        <v>0</v>
      </c>
      <c r="M545" s="21">
        <f t="shared" si="124"/>
        <v>0</v>
      </c>
      <c r="N545" s="21">
        <f t="shared" si="124"/>
        <v>0</v>
      </c>
      <c r="O545" s="21">
        <f t="shared" si="124"/>
        <v>0</v>
      </c>
      <c r="P545" s="21">
        <f t="shared" si="124"/>
        <v>0</v>
      </c>
      <c r="Q545" s="21">
        <f t="shared" si="124"/>
        <v>0</v>
      </c>
      <c r="R545" s="21">
        <f t="shared" si="124"/>
        <v>0</v>
      </c>
      <c r="S545" s="21">
        <f t="shared" si="124"/>
        <v>0</v>
      </c>
      <c r="T545" s="21">
        <f t="shared" si="124"/>
        <v>0</v>
      </c>
      <c r="U545" s="21">
        <f t="shared" si="124"/>
        <v>0</v>
      </c>
      <c r="V545" s="21">
        <f t="shared" si="124"/>
        <v>0</v>
      </c>
      <c r="W545" s="21">
        <f t="shared" si="124"/>
        <v>0</v>
      </c>
      <c r="X545" s="21">
        <f t="shared" si="124"/>
        <v>0</v>
      </c>
      <c r="Y545" s="21">
        <f t="shared" si="124"/>
        <v>0</v>
      </c>
      <c r="Z545" s="21">
        <f t="shared" si="124"/>
        <v>0</v>
      </c>
      <c r="AA545" s="21">
        <f t="shared" si="124"/>
        <v>0</v>
      </c>
      <c r="AB545" s="21">
        <f t="shared" si="124"/>
        <v>0</v>
      </c>
      <c r="AC545" s="21">
        <f t="shared" si="124"/>
        <v>0</v>
      </c>
      <c r="AD545" s="21">
        <f t="shared" si="124"/>
        <v>0</v>
      </c>
      <c r="AE545" s="21">
        <f t="shared" si="12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5">+C550+C551</f>
        <v>0</v>
      </c>
      <c r="D549" s="21">
        <f t="shared" si="125"/>
        <v>0</v>
      </c>
      <c r="E549" s="21">
        <f t="shared" si="125"/>
        <v>0</v>
      </c>
      <c r="F549" s="21">
        <f t="shared" si="125"/>
        <v>0</v>
      </c>
      <c r="G549" s="21">
        <f t="shared" si="125"/>
        <v>0</v>
      </c>
      <c r="H549" s="21">
        <f t="shared" si="125"/>
        <v>0</v>
      </c>
      <c r="I549" s="21">
        <f t="shared" si="125"/>
        <v>0</v>
      </c>
      <c r="J549" s="21">
        <f t="shared" si="125"/>
        <v>0</v>
      </c>
      <c r="K549" s="21">
        <f t="shared" si="125"/>
        <v>0</v>
      </c>
      <c r="L549" s="21">
        <f t="shared" si="125"/>
        <v>0</v>
      </c>
      <c r="M549" s="21">
        <f t="shared" si="125"/>
        <v>0</v>
      </c>
      <c r="N549" s="21">
        <f t="shared" si="125"/>
        <v>0</v>
      </c>
      <c r="O549" s="21">
        <f t="shared" si="125"/>
        <v>0</v>
      </c>
      <c r="P549" s="21">
        <f t="shared" si="125"/>
        <v>0</v>
      </c>
      <c r="Q549" s="21">
        <f t="shared" si="125"/>
        <v>0</v>
      </c>
      <c r="R549" s="21">
        <f t="shared" si="125"/>
        <v>0</v>
      </c>
      <c r="S549" s="21">
        <f t="shared" si="125"/>
        <v>0</v>
      </c>
      <c r="T549" s="21">
        <f t="shared" si="125"/>
        <v>0</v>
      </c>
      <c r="U549" s="21">
        <f t="shared" si="125"/>
        <v>0</v>
      </c>
      <c r="V549" s="21">
        <f t="shared" si="125"/>
        <v>0</v>
      </c>
      <c r="W549" s="21">
        <f t="shared" si="125"/>
        <v>0</v>
      </c>
      <c r="X549" s="21">
        <f t="shared" si="125"/>
        <v>0</v>
      </c>
      <c r="Y549" s="21">
        <f t="shared" si="125"/>
        <v>0</v>
      </c>
      <c r="Z549" s="21">
        <f t="shared" si="125"/>
        <v>0</v>
      </c>
      <c r="AA549" s="21">
        <f t="shared" si="125"/>
        <v>0</v>
      </c>
      <c r="AB549" s="21">
        <f t="shared" si="125"/>
        <v>0</v>
      </c>
      <c r="AC549" s="21">
        <f t="shared" si="125"/>
        <v>0</v>
      </c>
      <c r="AD549" s="21">
        <f t="shared" si="125"/>
        <v>0</v>
      </c>
      <c r="AE549" s="21">
        <f t="shared" si="12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6">+C556+C559+C562+C565+C568++C571+C574+C575</f>
        <v>0</v>
      </c>
      <c r="D555" s="28">
        <f t="shared" si="126"/>
        <v>0</v>
      </c>
      <c r="E555" s="28">
        <f t="shared" si="126"/>
        <v>0</v>
      </c>
      <c r="F555" s="28">
        <f t="shared" si="126"/>
        <v>0</v>
      </c>
      <c r="G555" s="28">
        <f t="shared" si="126"/>
        <v>0</v>
      </c>
      <c r="H555" s="28">
        <f t="shared" si="126"/>
        <v>0</v>
      </c>
      <c r="I555" s="28">
        <f t="shared" si="126"/>
        <v>0</v>
      </c>
      <c r="J555" s="28">
        <f t="shared" si="126"/>
        <v>0</v>
      </c>
      <c r="K555" s="28">
        <f t="shared" si="126"/>
        <v>0</v>
      </c>
      <c r="L555" s="28">
        <f t="shared" si="126"/>
        <v>0</v>
      </c>
      <c r="M555" s="28">
        <f t="shared" si="126"/>
        <v>0</v>
      </c>
      <c r="N555" s="28">
        <f t="shared" si="126"/>
        <v>0</v>
      </c>
      <c r="O555" s="28">
        <f t="shared" si="126"/>
        <v>0</v>
      </c>
      <c r="P555" s="28">
        <f t="shared" si="126"/>
        <v>0</v>
      </c>
      <c r="Q555" s="28">
        <f t="shared" si="126"/>
        <v>0</v>
      </c>
      <c r="R555" s="28">
        <f t="shared" si="126"/>
        <v>0</v>
      </c>
      <c r="S555" s="28">
        <f t="shared" si="126"/>
        <v>0</v>
      </c>
      <c r="T555" s="28">
        <f t="shared" si="126"/>
        <v>0</v>
      </c>
      <c r="U555" s="28">
        <f t="shared" si="126"/>
        <v>0</v>
      </c>
      <c r="V555" s="28">
        <f t="shared" si="126"/>
        <v>0</v>
      </c>
      <c r="W555" s="28">
        <f t="shared" si="126"/>
        <v>0</v>
      </c>
      <c r="X555" s="28">
        <f t="shared" si="126"/>
        <v>0</v>
      </c>
      <c r="Y555" s="28">
        <f t="shared" si="126"/>
        <v>0</v>
      </c>
      <c r="Z555" s="28">
        <f t="shared" si="126"/>
        <v>0</v>
      </c>
      <c r="AA555" s="28">
        <f t="shared" si="126"/>
        <v>0</v>
      </c>
      <c r="AB555" s="28">
        <f t="shared" si="126"/>
        <v>0</v>
      </c>
      <c r="AC555" s="28">
        <f t="shared" si="126"/>
        <v>0</v>
      </c>
      <c r="AD555" s="28">
        <f t="shared" si="126"/>
        <v>0</v>
      </c>
      <c r="AE555" s="28">
        <f t="shared" si="12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7">+C557+C558</f>
        <v>0</v>
      </c>
      <c r="D556" s="21">
        <f t="shared" si="127"/>
        <v>0</v>
      </c>
      <c r="E556" s="21">
        <f t="shared" si="127"/>
        <v>0</v>
      </c>
      <c r="F556" s="21">
        <f t="shared" si="127"/>
        <v>0</v>
      </c>
      <c r="G556" s="21">
        <f t="shared" si="127"/>
        <v>0</v>
      </c>
      <c r="H556" s="21">
        <f t="shared" si="127"/>
        <v>0</v>
      </c>
      <c r="I556" s="21">
        <f t="shared" si="127"/>
        <v>0</v>
      </c>
      <c r="J556" s="21">
        <f t="shared" si="127"/>
        <v>0</v>
      </c>
      <c r="K556" s="21">
        <f t="shared" si="127"/>
        <v>0</v>
      </c>
      <c r="L556" s="21">
        <f t="shared" si="127"/>
        <v>0</v>
      </c>
      <c r="M556" s="21">
        <f t="shared" si="127"/>
        <v>0</v>
      </c>
      <c r="N556" s="21">
        <f t="shared" si="127"/>
        <v>0</v>
      </c>
      <c r="O556" s="21">
        <f t="shared" si="127"/>
        <v>0</v>
      </c>
      <c r="P556" s="21">
        <f t="shared" si="127"/>
        <v>0</v>
      </c>
      <c r="Q556" s="21">
        <f t="shared" si="127"/>
        <v>0</v>
      </c>
      <c r="R556" s="21">
        <f t="shared" si="127"/>
        <v>0</v>
      </c>
      <c r="S556" s="21">
        <f t="shared" si="127"/>
        <v>0</v>
      </c>
      <c r="T556" s="21">
        <f t="shared" si="127"/>
        <v>0</v>
      </c>
      <c r="U556" s="21">
        <f t="shared" si="127"/>
        <v>0</v>
      </c>
      <c r="V556" s="21">
        <f t="shared" si="127"/>
        <v>0</v>
      </c>
      <c r="W556" s="21">
        <f t="shared" si="127"/>
        <v>0</v>
      </c>
      <c r="X556" s="21">
        <f t="shared" si="127"/>
        <v>0</v>
      </c>
      <c r="Y556" s="21">
        <f t="shared" si="127"/>
        <v>0</v>
      </c>
      <c r="Z556" s="21">
        <f t="shared" si="127"/>
        <v>0</v>
      </c>
      <c r="AA556" s="21">
        <f t="shared" si="127"/>
        <v>0</v>
      </c>
      <c r="AB556" s="21">
        <f t="shared" si="127"/>
        <v>0</v>
      </c>
      <c r="AC556" s="21">
        <f t="shared" si="127"/>
        <v>0</v>
      </c>
      <c r="AD556" s="21">
        <f t="shared" si="127"/>
        <v>0</v>
      </c>
      <c r="AE556" s="21">
        <f t="shared" si="12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8">+C560+C561</f>
        <v>0</v>
      </c>
      <c r="D559" s="21">
        <f t="shared" si="128"/>
        <v>0</v>
      </c>
      <c r="E559" s="21">
        <f t="shared" si="128"/>
        <v>0</v>
      </c>
      <c r="F559" s="21">
        <f t="shared" si="128"/>
        <v>0</v>
      </c>
      <c r="G559" s="21">
        <f t="shared" si="128"/>
        <v>0</v>
      </c>
      <c r="H559" s="21">
        <f t="shared" si="128"/>
        <v>0</v>
      </c>
      <c r="I559" s="21">
        <f t="shared" si="128"/>
        <v>0</v>
      </c>
      <c r="J559" s="21">
        <f t="shared" si="128"/>
        <v>0</v>
      </c>
      <c r="K559" s="21">
        <f t="shared" si="128"/>
        <v>0</v>
      </c>
      <c r="L559" s="21">
        <f t="shared" si="128"/>
        <v>0</v>
      </c>
      <c r="M559" s="21">
        <f t="shared" si="128"/>
        <v>0</v>
      </c>
      <c r="N559" s="21">
        <f t="shared" si="128"/>
        <v>0</v>
      </c>
      <c r="O559" s="21">
        <f t="shared" si="128"/>
        <v>0</v>
      </c>
      <c r="P559" s="21">
        <f t="shared" si="128"/>
        <v>0</v>
      </c>
      <c r="Q559" s="21">
        <f t="shared" si="128"/>
        <v>0</v>
      </c>
      <c r="R559" s="21">
        <f t="shared" si="128"/>
        <v>0</v>
      </c>
      <c r="S559" s="21">
        <f t="shared" si="128"/>
        <v>0</v>
      </c>
      <c r="T559" s="21">
        <f t="shared" si="128"/>
        <v>0</v>
      </c>
      <c r="U559" s="21">
        <f t="shared" si="128"/>
        <v>0</v>
      </c>
      <c r="V559" s="21">
        <f t="shared" si="128"/>
        <v>0</v>
      </c>
      <c r="W559" s="21">
        <f t="shared" si="128"/>
        <v>0</v>
      </c>
      <c r="X559" s="21">
        <f t="shared" si="128"/>
        <v>0</v>
      </c>
      <c r="Y559" s="21">
        <f t="shared" si="128"/>
        <v>0</v>
      </c>
      <c r="Z559" s="21">
        <f t="shared" si="128"/>
        <v>0</v>
      </c>
      <c r="AA559" s="21">
        <f t="shared" si="128"/>
        <v>0</v>
      </c>
      <c r="AB559" s="21">
        <f t="shared" si="128"/>
        <v>0</v>
      </c>
      <c r="AC559" s="21">
        <f t="shared" si="128"/>
        <v>0</v>
      </c>
      <c r="AD559" s="21">
        <f t="shared" si="128"/>
        <v>0</v>
      </c>
      <c r="AE559" s="21">
        <f t="shared" si="12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9">+C563+C564</f>
        <v>0</v>
      </c>
      <c r="D562" s="21">
        <f t="shared" si="129"/>
        <v>0</v>
      </c>
      <c r="E562" s="21">
        <f t="shared" si="129"/>
        <v>0</v>
      </c>
      <c r="F562" s="21">
        <f t="shared" si="129"/>
        <v>0</v>
      </c>
      <c r="G562" s="21">
        <f t="shared" si="129"/>
        <v>0</v>
      </c>
      <c r="H562" s="21">
        <f t="shared" si="129"/>
        <v>0</v>
      </c>
      <c r="I562" s="21">
        <f t="shared" si="129"/>
        <v>0</v>
      </c>
      <c r="J562" s="21">
        <f t="shared" si="129"/>
        <v>0</v>
      </c>
      <c r="K562" s="21">
        <f t="shared" si="129"/>
        <v>0</v>
      </c>
      <c r="L562" s="21">
        <f t="shared" si="129"/>
        <v>0</v>
      </c>
      <c r="M562" s="21">
        <f t="shared" si="129"/>
        <v>0</v>
      </c>
      <c r="N562" s="21">
        <f t="shared" si="129"/>
        <v>0</v>
      </c>
      <c r="O562" s="21">
        <f t="shared" si="129"/>
        <v>0</v>
      </c>
      <c r="P562" s="21">
        <f t="shared" si="129"/>
        <v>0</v>
      </c>
      <c r="Q562" s="21">
        <f t="shared" si="129"/>
        <v>0</v>
      </c>
      <c r="R562" s="21">
        <f t="shared" si="129"/>
        <v>0</v>
      </c>
      <c r="S562" s="21">
        <f t="shared" si="129"/>
        <v>0</v>
      </c>
      <c r="T562" s="21">
        <f t="shared" si="129"/>
        <v>0</v>
      </c>
      <c r="U562" s="21">
        <f t="shared" si="129"/>
        <v>0</v>
      </c>
      <c r="V562" s="21">
        <f t="shared" si="129"/>
        <v>0</v>
      </c>
      <c r="W562" s="21">
        <f t="shared" si="129"/>
        <v>0</v>
      </c>
      <c r="X562" s="21">
        <f t="shared" si="129"/>
        <v>0</v>
      </c>
      <c r="Y562" s="21">
        <f t="shared" si="129"/>
        <v>0</v>
      </c>
      <c r="Z562" s="21">
        <f t="shared" si="129"/>
        <v>0</v>
      </c>
      <c r="AA562" s="21">
        <f t="shared" si="129"/>
        <v>0</v>
      </c>
      <c r="AB562" s="21">
        <f t="shared" si="129"/>
        <v>0</v>
      </c>
      <c r="AC562" s="21">
        <f t="shared" si="129"/>
        <v>0</v>
      </c>
      <c r="AD562" s="21">
        <f t="shared" si="129"/>
        <v>0</v>
      </c>
      <c r="AE562" s="21">
        <f t="shared" si="12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0">+C566+C567</f>
        <v>0</v>
      </c>
      <c r="D565" s="21">
        <f t="shared" si="130"/>
        <v>0</v>
      </c>
      <c r="E565" s="21">
        <f t="shared" si="130"/>
        <v>0</v>
      </c>
      <c r="F565" s="21">
        <f t="shared" si="130"/>
        <v>0</v>
      </c>
      <c r="G565" s="21">
        <f t="shared" si="130"/>
        <v>0</v>
      </c>
      <c r="H565" s="21">
        <f t="shared" si="130"/>
        <v>0</v>
      </c>
      <c r="I565" s="21">
        <f t="shared" si="130"/>
        <v>0</v>
      </c>
      <c r="J565" s="21">
        <f t="shared" si="130"/>
        <v>0</v>
      </c>
      <c r="K565" s="21">
        <f t="shared" si="130"/>
        <v>0</v>
      </c>
      <c r="L565" s="21">
        <f t="shared" si="130"/>
        <v>0</v>
      </c>
      <c r="M565" s="21">
        <f t="shared" si="130"/>
        <v>0</v>
      </c>
      <c r="N565" s="21">
        <f t="shared" si="130"/>
        <v>0</v>
      </c>
      <c r="O565" s="21">
        <f t="shared" si="130"/>
        <v>0</v>
      </c>
      <c r="P565" s="21">
        <f t="shared" si="130"/>
        <v>0</v>
      </c>
      <c r="Q565" s="21">
        <f t="shared" si="130"/>
        <v>0</v>
      </c>
      <c r="R565" s="21">
        <f t="shared" si="130"/>
        <v>0</v>
      </c>
      <c r="S565" s="21">
        <f t="shared" si="130"/>
        <v>0</v>
      </c>
      <c r="T565" s="21">
        <f t="shared" si="130"/>
        <v>0</v>
      </c>
      <c r="U565" s="21">
        <f t="shared" si="130"/>
        <v>0</v>
      </c>
      <c r="V565" s="21">
        <f t="shared" si="130"/>
        <v>0</v>
      </c>
      <c r="W565" s="21">
        <f t="shared" si="130"/>
        <v>0</v>
      </c>
      <c r="X565" s="21">
        <f t="shared" si="130"/>
        <v>0</v>
      </c>
      <c r="Y565" s="21">
        <f t="shared" si="130"/>
        <v>0</v>
      </c>
      <c r="Z565" s="21">
        <f t="shared" si="130"/>
        <v>0</v>
      </c>
      <c r="AA565" s="21">
        <f t="shared" si="130"/>
        <v>0</v>
      </c>
      <c r="AB565" s="21">
        <f t="shared" si="130"/>
        <v>0</v>
      </c>
      <c r="AC565" s="21">
        <f t="shared" si="130"/>
        <v>0</v>
      </c>
      <c r="AD565" s="21">
        <f t="shared" si="130"/>
        <v>0</v>
      </c>
      <c r="AE565" s="21">
        <f t="shared" si="13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1">+C569+C570</f>
        <v>0</v>
      </c>
      <c r="D568" s="21">
        <f t="shared" si="131"/>
        <v>0</v>
      </c>
      <c r="E568" s="21">
        <f t="shared" si="131"/>
        <v>0</v>
      </c>
      <c r="F568" s="21">
        <f t="shared" si="131"/>
        <v>0</v>
      </c>
      <c r="G568" s="21">
        <f t="shared" si="131"/>
        <v>0</v>
      </c>
      <c r="H568" s="21">
        <f t="shared" si="131"/>
        <v>0</v>
      </c>
      <c r="I568" s="21">
        <f t="shared" si="131"/>
        <v>0</v>
      </c>
      <c r="J568" s="21">
        <f t="shared" si="131"/>
        <v>0</v>
      </c>
      <c r="K568" s="21">
        <f t="shared" si="131"/>
        <v>0</v>
      </c>
      <c r="L568" s="21">
        <f t="shared" si="131"/>
        <v>0</v>
      </c>
      <c r="M568" s="21">
        <f t="shared" si="131"/>
        <v>0</v>
      </c>
      <c r="N568" s="21">
        <f t="shared" si="131"/>
        <v>0</v>
      </c>
      <c r="O568" s="21">
        <f t="shared" si="131"/>
        <v>0</v>
      </c>
      <c r="P568" s="21">
        <f t="shared" si="131"/>
        <v>0</v>
      </c>
      <c r="Q568" s="21">
        <f t="shared" si="131"/>
        <v>0</v>
      </c>
      <c r="R568" s="21">
        <f t="shared" si="131"/>
        <v>0</v>
      </c>
      <c r="S568" s="21">
        <f t="shared" si="131"/>
        <v>0</v>
      </c>
      <c r="T568" s="21">
        <f t="shared" si="131"/>
        <v>0</v>
      </c>
      <c r="U568" s="21">
        <f t="shared" si="131"/>
        <v>0</v>
      </c>
      <c r="V568" s="21">
        <f t="shared" si="131"/>
        <v>0</v>
      </c>
      <c r="W568" s="21">
        <f t="shared" si="131"/>
        <v>0</v>
      </c>
      <c r="X568" s="21">
        <f t="shared" si="131"/>
        <v>0</v>
      </c>
      <c r="Y568" s="21">
        <f t="shared" si="131"/>
        <v>0</v>
      </c>
      <c r="Z568" s="21">
        <f t="shared" si="131"/>
        <v>0</v>
      </c>
      <c r="AA568" s="21">
        <f t="shared" si="131"/>
        <v>0</v>
      </c>
      <c r="AB568" s="21">
        <f t="shared" si="131"/>
        <v>0</v>
      </c>
      <c r="AC568" s="21">
        <f t="shared" si="131"/>
        <v>0</v>
      </c>
      <c r="AD568" s="21">
        <f t="shared" si="131"/>
        <v>0</v>
      </c>
      <c r="AE568" s="21">
        <f t="shared" si="13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2">+C572+C573</f>
        <v>0</v>
      </c>
      <c r="D571" s="21">
        <f t="shared" si="132"/>
        <v>0</v>
      </c>
      <c r="E571" s="21">
        <f t="shared" si="132"/>
        <v>0</v>
      </c>
      <c r="F571" s="21">
        <f t="shared" si="132"/>
        <v>0</v>
      </c>
      <c r="G571" s="21">
        <f t="shared" si="132"/>
        <v>0</v>
      </c>
      <c r="H571" s="21">
        <f t="shared" si="132"/>
        <v>0</v>
      </c>
      <c r="I571" s="21">
        <f t="shared" si="132"/>
        <v>0</v>
      </c>
      <c r="J571" s="21">
        <f t="shared" si="132"/>
        <v>0</v>
      </c>
      <c r="K571" s="21">
        <f t="shared" si="132"/>
        <v>0</v>
      </c>
      <c r="L571" s="21">
        <f t="shared" si="132"/>
        <v>0</v>
      </c>
      <c r="M571" s="21">
        <f t="shared" si="132"/>
        <v>0</v>
      </c>
      <c r="N571" s="21">
        <f t="shared" si="132"/>
        <v>0</v>
      </c>
      <c r="O571" s="21">
        <f t="shared" si="132"/>
        <v>0</v>
      </c>
      <c r="P571" s="21">
        <f t="shared" si="132"/>
        <v>0</v>
      </c>
      <c r="Q571" s="21">
        <f t="shared" si="132"/>
        <v>0</v>
      </c>
      <c r="R571" s="21">
        <f t="shared" si="132"/>
        <v>0</v>
      </c>
      <c r="S571" s="21">
        <f t="shared" si="132"/>
        <v>0</v>
      </c>
      <c r="T571" s="21">
        <f t="shared" si="132"/>
        <v>0</v>
      </c>
      <c r="U571" s="21">
        <f t="shared" si="132"/>
        <v>0</v>
      </c>
      <c r="V571" s="21">
        <f t="shared" si="132"/>
        <v>0</v>
      </c>
      <c r="W571" s="21">
        <f t="shared" si="132"/>
        <v>0</v>
      </c>
      <c r="X571" s="21">
        <f t="shared" si="132"/>
        <v>0</v>
      </c>
      <c r="Y571" s="21">
        <f t="shared" si="132"/>
        <v>0</v>
      </c>
      <c r="Z571" s="21">
        <f t="shared" si="132"/>
        <v>0</v>
      </c>
      <c r="AA571" s="21">
        <f t="shared" si="132"/>
        <v>0</v>
      </c>
      <c r="AB571" s="21">
        <f t="shared" si="132"/>
        <v>0</v>
      </c>
      <c r="AC571" s="21">
        <f t="shared" si="132"/>
        <v>0</v>
      </c>
      <c r="AD571" s="21">
        <f t="shared" si="132"/>
        <v>0</v>
      </c>
      <c r="AE571" s="21">
        <f t="shared" si="13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3">+C585+C586</f>
        <v>0</v>
      </c>
      <c r="D584" s="21">
        <f t="shared" si="133"/>
        <v>0</v>
      </c>
      <c r="E584" s="21">
        <f t="shared" si="133"/>
        <v>0</v>
      </c>
      <c r="F584" s="21">
        <f t="shared" si="133"/>
        <v>0</v>
      </c>
      <c r="G584" s="21">
        <f t="shared" si="133"/>
        <v>0</v>
      </c>
      <c r="H584" s="21">
        <f t="shared" si="133"/>
        <v>0</v>
      </c>
      <c r="I584" s="21">
        <f t="shared" si="133"/>
        <v>0</v>
      </c>
      <c r="J584" s="21">
        <f t="shared" si="133"/>
        <v>0</v>
      </c>
      <c r="K584" s="21">
        <f t="shared" si="133"/>
        <v>0</v>
      </c>
      <c r="L584" s="21">
        <f t="shared" si="133"/>
        <v>0</v>
      </c>
      <c r="M584" s="21">
        <f t="shared" si="133"/>
        <v>0</v>
      </c>
      <c r="N584" s="21">
        <f t="shared" si="133"/>
        <v>0</v>
      </c>
      <c r="O584" s="21">
        <f t="shared" si="133"/>
        <v>0</v>
      </c>
      <c r="P584" s="21">
        <f t="shared" si="133"/>
        <v>0</v>
      </c>
      <c r="Q584" s="21">
        <f t="shared" si="133"/>
        <v>0</v>
      </c>
      <c r="R584" s="21">
        <f t="shared" si="133"/>
        <v>0</v>
      </c>
      <c r="S584" s="21">
        <f t="shared" si="133"/>
        <v>0</v>
      </c>
      <c r="T584" s="21">
        <f t="shared" si="133"/>
        <v>0</v>
      </c>
      <c r="U584" s="21">
        <f t="shared" si="133"/>
        <v>0</v>
      </c>
      <c r="V584" s="21">
        <f t="shared" si="133"/>
        <v>0</v>
      </c>
      <c r="W584" s="21">
        <f t="shared" si="133"/>
        <v>0</v>
      </c>
      <c r="X584" s="21">
        <f t="shared" si="133"/>
        <v>0</v>
      </c>
      <c r="Y584" s="21">
        <f t="shared" si="133"/>
        <v>0</v>
      </c>
      <c r="Z584" s="21">
        <f t="shared" si="133"/>
        <v>0</v>
      </c>
      <c r="AA584" s="21">
        <f t="shared" si="133"/>
        <v>0</v>
      </c>
      <c r="AB584" s="21">
        <f t="shared" si="133"/>
        <v>0</v>
      </c>
      <c r="AC584" s="21">
        <f t="shared" si="133"/>
        <v>0</v>
      </c>
      <c r="AD584" s="21">
        <f t="shared" si="133"/>
        <v>0</v>
      </c>
      <c r="AE584" s="21">
        <f t="shared" si="13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4">+C599-C4</f>
        <v>0</v>
      </c>
      <c r="D597" s="72">
        <f t="shared" si="134"/>
        <v>0</v>
      </c>
      <c r="E597" s="72">
        <f t="shared" si="134"/>
        <v>0</v>
      </c>
      <c r="F597" s="72">
        <f t="shared" si="134"/>
        <v>0</v>
      </c>
      <c r="G597" s="72">
        <f t="shared" si="134"/>
        <v>0</v>
      </c>
      <c r="H597" s="72">
        <f t="shared" si="134"/>
        <v>0</v>
      </c>
      <c r="I597" s="72">
        <f t="shared" si="134"/>
        <v>0</v>
      </c>
      <c r="J597" s="72">
        <f t="shared" si="134"/>
        <v>0</v>
      </c>
      <c r="K597" s="72">
        <f t="shared" si="134"/>
        <v>0</v>
      </c>
      <c r="L597" s="72">
        <f t="shared" si="134"/>
        <v>0</v>
      </c>
      <c r="M597" s="72">
        <f t="shared" si="134"/>
        <v>0</v>
      </c>
      <c r="N597" s="88">
        <f t="shared" si="134"/>
        <v>0</v>
      </c>
      <c r="O597" s="72">
        <f t="shared" si="134"/>
        <v>0</v>
      </c>
      <c r="P597" s="72">
        <f t="shared" si="134"/>
        <v>0</v>
      </c>
      <c r="Q597" s="72">
        <f t="shared" si="134"/>
        <v>0</v>
      </c>
      <c r="R597" s="72">
        <f t="shared" si="134"/>
        <v>0</v>
      </c>
      <c r="S597" s="72">
        <f t="shared" si="134"/>
        <v>0</v>
      </c>
      <c r="T597" s="72">
        <f t="shared" si="134"/>
        <v>0</v>
      </c>
      <c r="U597" s="72">
        <f t="shared" si="134"/>
        <v>0</v>
      </c>
      <c r="V597" s="72">
        <f t="shared" si="134"/>
        <v>0</v>
      </c>
      <c r="W597" s="72">
        <f t="shared" si="134"/>
        <v>0</v>
      </c>
      <c r="X597" s="72">
        <f t="shared" si="134"/>
        <v>0</v>
      </c>
      <c r="Y597" s="72">
        <f t="shared" si="134"/>
        <v>0</v>
      </c>
      <c r="Z597" s="72">
        <f t="shared" si="134"/>
        <v>0</v>
      </c>
      <c r="AA597" s="72">
        <f t="shared" si="134"/>
        <v>0</v>
      </c>
      <c r="AB597" s="72">
        <f t="shared" si="134"/>
        <v>0</v>
      </c>
      <c r="AC597" s="72">
        <f t="shared" si="134"/>
        <v>0</v>
      </c>
      <c r="AD597" s="72">
        <f t="shared" si="134"/>
        <v>0</v>
      </c>
      <c r="AE597" s="72">
        <f t="shared" si="13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5">+C600+C604+C613+C624+C633</f>
        <v>0</v>
      </c>
      <c r="D599" s="28">
        <f t="shared" si="135"/>
        <v>0</v>
      </c>
      <c r="E599" s="28">
        <f t="shared" si="135"/>
        <v>0</v>
      </c>
      <c r="F599" s="28">
        <f t="shared" si="135"/>
        <v>0</v>
      </c>
      <c r="G599" s="28">
        <f t="shared" si="135"/>
        <v>0</v>
      </c>
      <c r="H599" s="28">
        <f t="shared" si="135"/>
        <v>0</v>
      </c>
      <c r="I599" s="28">
        <f t="shared" si="135"/>
        <v>0</v>
      </c>
      <c r="J599" s="28">
        <f t="shared" si="135"/>
        <v>0</v>
      </c>
      <c r="K599" s="28">
        <f t="shared" si="135"/>
        <v>0</v>
      </c>
      <c r="L599" s="28">
        <f t="shared" si="135"/>
        <v>0</v>
      </c>
      <c r="M599" s="28">
        <f t="shared" si="135"/>
        <v>0</v>
      </c>
      <c r="N599" s="28">
        <f t="shared" si="135"/>
        <v>0</v>
      </c>
      <c r="O599" s="28">
        <f t="shared" si="135"/>
        <v>0</v>
      </c>
      <c r="P599" s="28">
        <f t="shared" si="135"/>
        <v>0</v>
      </c>
      <c r="Q599" s="28">
        <f t="shared" si="135"/>
        <v>0</v>
      </c>
      <c r="R599" s="28">
        <f t="shared" si="135"/>
        <v>0</v>
      </c>
      <c r="S599" s="28">
        <f t="shared" si="135"/>
        <v>0</v>
      </c>
      <c r="T599" s="28">
        <f t="shared" si="135"/>
        <v>0</v>
      </c>
      <c r="U599" s="28">
        <f t="shared" si="135"/>
        <v>0</v>
      </c>
      <c r="V599" s="28">
        <f t="shared" si="135"/>
        <v>0</v>
      </c>
      <c r="W599" s="28">
        <f t="shared" si="135"/>
        <v>0</v>
      </c>
      <c r="X599" s="28">
        <f t="shared" si="135"/>
        <v>0</v>
      </c>
      <c r="Y599" s="28">
        <f t="shared" si="135"/>
        <v>0</v>
      </c>
      <c r="Z599" s="28">
        <f t="shared" si="135"/>
        <v>0</v>
      </c>
      <c r="AA599" s="28">
        <f t="shared" si="135"/>
        <v>0</v>
      </c>
      <c r="AB599" s="28">
        <f t="shared" si="135"/>
        <v>0</v>
      </c>
      <c r="AC599" s="28">
        <f t="shared" si="135"/>
        <v>0</v>
      </c>
      <c r="AD599" s="28">
        <f t="shared" si="135"/>
        <v>0</v>
      </c>
      <c r="AE599" s="28">
        <f t="shared" si="135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6">+C601+C602+C603</f>
        <v>0</v>
      </c>
      <c r="D600" s="28">
        <f t="shared" si="136"/>
        <v>0</v>
      </c>
      <c r="E600" s="28">
        <f t="shared" si="136"/>
        <v>0</v>
      </c>
      <c r="F600" s="28">
        <f t="shared" si="136"/>
        <v>0</v>
      </c>
      <c r="G600" s="28">
        <f t="shared" si="136"/>
        <v>0</v>
      </c>
      <c r="H600" s="28">
        <f t="shared" si="136"/>
        <v>0</v>
      </c>
      <c r="I600" s="28">
        <f t="shared" si="136"/>
        <v>0</v>
      </c>
      <c r="J600" s="28">
        <f t="shared" si="136"/>
        <v>0</v>
      </c>
      <c r="K600" s="28">
        <f t="shared" si="136"/>
        <v>0</v>
      </c>
      <c r="L600" s="28">
        <f t="shared" si="136"/>
        <v>0</v>
      </c>
      <c r="M600" s="28">
        <f t="shared" si="136"/>
        <v>0</v>
      </c>
      <c r="N600" s="28">
        <f t="shared" si="136"/>
        <v>0</v>
      </c>
      <c r="O600" s="28">
        <f t="shared" si="136"/>
        <v>0</v>
      </c>
      <c r="P600" s="28">
        <f t="shared" si="136"/>
        <v>0</v>
      </c>
      <c r="Q600" s="28">
        <f t="shared" si="136"/>
        <v>0</v>
      </c>
      <c r="R600" s="28">
        <f t="shared" si="136"/>
        <v>0</v>
      </c>
      <c r="S600" s="28">
        <f t="shared" si="136"/>
        <v>0</v>
      </c>
      <c r="T600" s="28">
        <f t="shared" si="136"/>
        <v>0</v>
      </c>
      <c r="U600" s="28">
        <f t="shared" si="136"/>
        <v>0</v>
      </c>
      <c r="V600" s="28">
        <f t="shared" si="136"/>
        <v>0</v>
      </c>
      <c r="W600" s="28">
        <f t="shared" si="136"/>
        <v>0</v>
      </c>
      <c r="X600" s="28">
        <f t="shared" si="136"/>
        <v>0</v>
      </c>
      <c r="Y600" s="28">
        <f t="shared" si="136"/>
        <v>0</v>
      </c>
      <c r="Z600" s="28">
        <f t="shared" si="136"/>
        <v>0</v>
      </c>
      <c r="AA600" s="28">
        <f t="shared" si="136"/>
        <v>0</v>
      </c>
      <c r="AB600" s="28">
        <f t="shared" si="136"/>
        <v>0</v>
      </c>
      <c r="AC600" s="28">
        <f t="shared" si="136"/>
        <v>0</v>
      </c>
      <c r="AD600" s="28">
        <f t="shared" si="136"/>
        <v>0</v>
      </c>
      <c r="AE600" s="28">
        <f t="shared" si="13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7">+D606+D607+D609+D610+D611</f>
        <v>0</v>
      </c>
      <c r="E604" s="28">
        <f t="shared" si="137"/>
        <v>0</v>
      </c>
      <c r="F604" s="28">
        <f t="shared" si="137"/>
        <v>0</v>
      </c>
      <c r="G604" s="28">
        <f t="shared" si="137"/>
        <v>0</v>
      </c>
      <c r="H604" s="28">
        <f t="shared" si="137"/>
        <v>0</v>
      </c>
      <c r="I604" s="28">
        <f t="shared" si="137"/>
        <v>0</v>
      </c>
      <c r="J604" s="28">
        <f t="shared" si="137"/>
        <v>0</v>
      </c>
      <c r="K604" s="28">
        <f t="shared" si="137"/>
        <v>0</v>
      </c>
      <c r="L604" s="28">
        <f t="shared" si="137"/>
        <v>0</v>
      </c>
      <c r="M604" s="28">
        <f t="shared" si="137"/>
        <v>0</v>
      </c>
      <c r="N604" s="28">
        <f t="shared" si="137"/>
        <v>0</v>
      </c>
      <c r="O604" s="28">
        <f t="shared" si="137"/>
        <v>0</v>
      </c>
      <c r="P604" s="28">
        <f t="shared" si="137"/>
        <v>0</v>
      </c>
      <c r="Q604" s="28">
        <f t="shared" si="137"/>
        <v>0</v>
      </c>
      <c r="R604" s="28">
        <f t="shared" si="137"/>
        <v>0</v>
      </c>
      <c r="S604" s="28">
        <f t="shared" si="137"/>
        <v>0</v>
      </c>
      <c r="T604" s="28">
        <f t="shared" si="137"/>
        <v>0</v>
      </c>
      <c r="U604" s="28">
        <f t="shared" si="137"/>
        <v>0</v>
      </c>
      <c r="V604" s="28">
        <f t="shared" si="137"/>
        <v>0</v>
      </c>
      <c r="W604" s="28">
        <f t="shared" si="137"/>
        <v>0</v>
      </c>
      <c r="X604" s="28">
        <f t="shared" si="137"/>
        <v>0</v>
      </c>
      <c r="Y604" s="28">
        <f t="shared" si="137"/>
        <v>0</v>
      </c>
      <c r="Z604" s="28">
        <f t="shared" si="137"/>
        <v>0</v>
      </c>
      <c r="AA604" s="28">
        <f t="shared" si="137"/>
        <v>0</v>
      </c>
      <c r="AB604" s="28">
        <f t="shared" si="137"/>
        <v>0</v>
      </c>
      <c r="AC604" s="28">
        <f t="shared" si="137"/>
        <v>0</v>
      </c>
      <c r="AD604" s="28">
        <f t="shared" si="137"/>
        <v>0</v>
      </c>
      <c r="AE604" s="28">
        <f t="shared" si="137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8">+C478</f>
        <v>0</v>
      </c>
      <c r="D606" s="37">
        <f t="shared" si="138"/>
        <v>0</v>
      </c>
      <c r="E606" s="37">
        <f t="shared" si="138"/>
        <v>0</v>
      </c>
      <c r="F606" s="37">
        <f t="shared" si="138"/>
        <v>0</v>
      </c>
      <c r="G606" s="37">
        <f t="shared" si="138"/>
        <v>0</v>
      </c>
      <c r="H606" s="37">
        <f t="shared" si="138"/>
        <v>0</v>
      </c>
      <c r="I606" s="37">
        <f t="shared" si="138"/>
        <v>0</v>
      </c>
      <c r="J606" s="37">
        <f t="shared" si="138"/>
        <v>0</v>
      </c>
      <c r="K606" s="37">
        <f t="shared" si="138"/>
        <v>0</v>
      </c>
      <c r="L606" s="37">
        <f t="shared" si="138"/>
        <v>0</v>
      </c>
      <c r="M606" s="37">
        <f t="shared" si="138"/>
        <v>0</v>
      </c>
      <c r="N606" s="37">
        <f t="shared" si="138"/>
        <v>0</v>
      </c>
      <c r="O606" s="37">
        <f t="shared" si="138"/>
        <v>0</v>
      </c>
      <c r="P606" s="37">
        <f t="shared" si="138"/>
        <v>0</v>
      </c>
      <c r="Q606" s="37">
        <f t="shared" si="138"/>
        <v>0</v>
      </c>
      <c r="R606" s="37">
        <f t="shared" si="138"/>
        <v>0</v>
      </c>
      <c r="S606" s="37">
        <f t="shared" si="138"/>
        <v>0</v>
      </c>
      <c r="T606" s="37">
        <f t="shared" si="138"/>
        <v>0</v>
      </c>
      <c r="U606" s="37">
        <f t="shared" si="138"/>
        <v>0</v>
      </c>
      <c r="V606" s="37">
        <f t="shared" si="138"/>
        <v>0</v>
      </c>
      <c r="W606" s="37">
        <f t="shared" si="138"/>
        <v>0</v>
      </c>
      <c r="X606" s="37">
        <f t="shared" si="138"/>
        <v>0</v>
      </c>
      <c r="Y606" s="37">
        <f t="shared" si="138"/>
        <v>0</v>
      </c>
      <c r="Z606" s="37">
        <f t="shared" si="138"/>
        <v>0</v>
      </c>
      <c r="AA606" s="37">
        <f t="shared" si="138"/>
        <v>0</v>
      </c>
      <c r="AB606" s="37">
        <f t="shared" si="138"/>
        <v>0</v>
      </c>
      <c r="AC606" s="37">
        <f t="shared" si="138"/>
        <v>0</v>
      </c>
      <c r="AD606" s="37">
        <f t="shared" si="138"/>
        <v>0</v>
      </c>
      <c r="AE606" s="37">
        <f t="shared" si="13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9">+C489</f>
        <v>0</v>
      </c>
      <c r="D607" s="37">
        <f t="shared" si="139"/>
        <v>0</v>
      </c>
      <c r="E607" s="37">
        <f t="shared" si="139"/>
        <v>0</v>
      </c>
      <c r="F607" s="37">
        <f t="shared" si="139"/>
        <v>0</v>
      </c>
      <c r="G607" s="37">
        <f t="shared" si="139"/>
        <v>0</v>
      </c>
      <c r="H607" s="37">
        <f t="shared" si="139"/>
        <v>0</v>
      </c>
      <c r="I607" s="37">
        <f t="shared" si="139"/>
        <v>0</v>
      </c>
      <c r="J607" s="37">
        <f t="shared" si="139"/>
        <v>0</v>
      </c>
      <c r="K607" s="37">
        <f t="shared" si="139"/>
        <v>0</v>
      </c>
      <c r="L607" s="37">
        <f t="shared" si="139"/>
        <v>0</v>
      </c>
      <c r="M607" s="37">
        <f t="shared" si="139"/>
        <v>0</v>
      </c>
      <c r="N607" s="37">
        <f t="shared" si="139"/>
        <v>0</v>
      </c>
      <c r="O607" s="37">
        <f t="shared" si="139"/>
        <v>0</v>
      </c>
      <c r="P607" s="37">
        <f t="shared" si="139"/>
        <v>0</v>
      </c>
      <c r="Q607" s="37">
        <f t="shared" si="139"/>
        <v>0</v>
      </c>
      <c r="R607" s="37">
        <f t="shared" si="139"/>
        <v>0</v>
      </c>
      <c r="S607" s="37">
        <f t="shared" si="139"/>
        <v>0</v>
      </c>
      <c r="T607" s="37">
        <f t="shared" si="139"/>
        <v>0</v>
      </c>
      <c r="U607" s="37">
        <f t="shared" si="139"/>
        <v>0</v>
      </c>
      <c r="V607" s="37">
        <f t="shared" si="139"/>
        <v>0</v>
      </c>
      <c r="W607" s="37">
        <f t="shared" si="139"/>
        <v>0</v>
      </c>
      <c r="X607" s="37">
        <f t="shared" si="139"/>
        <v>0</v>
      </c>
      <c r="Y607" s="37">
        <f t="shared" si="139"/>
        <v>0</v>
      </c>
      <c r="Z607" s="37">
        <f t="shared" si="139"/>
        <v>0</v>
      </c>
      <c r="AA607" s="37">
        <f t="shared" si="139"/>
        <v>0</v>
      </c>
      <c r="AB607" s="37">
        <f t="shared" si="139"/>
        <v>0</v>
      </c>
      <c r="AC607" s="37">
        <f t="shared" si="139"/>
        <v>0</v>
      </c>
      <c r="AD607" s="37">
        <f t="shared" si="139"/>
        <v>0</v>
      </c>
      <c r="AE607" s="37">
        <f t="shared" si="13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0">+C502</f>
        <v>0</v>
      </c>
      <c r="D609" s="37">
        <f t="shared" si="140"/>
        <v>0</v>
      </c>
      <c r="E609" s="37">
        <f t="shared" si="140"/>
        <v>0</v>
      </c>
      <c r="F609" s="37">
        <f t="shared" si="140"/>
        <v>0</v>
      </c>
      <c r="G609" s="37">
        <f t="shared" si="140"/>
        <v>0</v>
      </c>
      <c r="H609" s="37">
        <f t="shared" si="140"/>
        <v>0</v>
      </c>
      <c r="I609" s="37">
        <f t="shared" si="140"/>
        <v>0</v>
      </c>
      <c r="J609" s="37">
        <f t="shared" si="140"/>
        <v>0</v>
      </c>
      <c r="K609" s="37">
        <f t="shared" si="140"/>
        <v>0</v>
      </c>
      <c r="L609" s="37">
        <f t="shared" si="140"/>
        <v>0</v>
      </c>
      <c r="M609" s="37">
        <f t="shared" si="140"/>
        <v>0</v>
      </c>
      <c r="N609" s="37">
        <f t="shared" si="140"/>
        <v>0</v>
      </c>
      <c r="O609" s="37">
        <f t="shared" si="140"/>
        <v>0</v>
      </c>
      <c r="P609" s="37">
        <f t="shared" si="140"/>
        <v>0</v>
      </c>
      <c r="Q609" s="37">
        <f t="shared" si="140"/>
        <v>0</v>
      </c>
      <c r="R609" s="37">
        <f t="shared" si="140"/>
        <v>0</v>
      </c>
      <c r="S609" s="37">
        <f t="shared" si="140"/>
        <v>0</v>
      </c>
      <c r="T609" s="37">
        <f t="shared" si="140"/>
        <v>0</v>
      </c>
      <c r="U609" s="37">
        <f t="shared" si="140"/>
        <v>0</v>
      </c>
      <c r="V609" s="37">
        <f t="shared" si="140"/>
        <v>0</v>
      </c>
      <c r="W609" s="37">
        <f t="shared" si="140"/>
        <v>0</v>
      </c>
      <c r="X609" s="37">
        <f t="shared" si="140"/>
        <v>0</v>
      </c>
      <c r="Y609" s="37">
        <f t="shared" si="140"/>
        <v>0</v>
      </c>
      <c r="Z609" s="37">
        <f t="shared" si="140"/>
        <v>0</v>
      </c>
      <c r="AA609" s="37">
        <f t="shared" si="140"/>
        <v>0</v>
      </c>
      <c r="AB609" s="37">
        <f t="shared" si="140"/>
        <v>0</v>
      </c>
      <c r="AC609" s="37">
        <f t="shared" si="140"/>
        <v>0</v>
      </c>
      <c r="AD609" s="37">
        <f t="shared" si="140"/>
        <v>0</v>
      </c>
      <c r="AE609" s="37">
        <f t="shared" si="14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1">+D508</f>
        <v>0</v>
      </c>
      <c r="E610" s="37">
        <f t="shared" si="141"/>
        <v>0</v>
      </c>
      <c r="F610" s="37">
        <f t="shared" si="141"/>
        <v>0</v>
      </c>
      <c r="G610" s="37">
        <f t="shared" si="141"/>
        <v>0</v>
      </c>
      <c r="H610" s="37">
        <f t="shared" si="141"/>
        <v>0</v>
      </c>
      <c r="I610" s="37">
        <f t="shared" si="141"/>
        <v>0</v>
      </c>
      <c r="J610" s="37">
        <f t="shared" si="141"/>
        <v>0</v>
      </c>
      <c r="K610" s="37">
        <f t="shared" si="141"/>
        <v>0</v>
      </c>
      <c r="L610" s="37">
        <f t="shared" si="141"/>
        <v>0</v>
      </c>
      <c r="M610" s="37">
        <f t="shared" si="141"/>
        <v>0</v>
      </c>
      <c r="N610" s="37">
        <f t="shared" si="141"/>
        <v>0</v>
      </c>
      <c r="O610" s="37">
        <f t="shared" si="141"/>
        <v>0</v>
      </c>
      <c r="P610" s="37">
        <f t="shared" si="141"/>
        <v>0</v>
      </c>
      <c r="Q610" s="37">
        <f t="shared" si="141"/>
        <v>0</v>
      </c>
      <c r="R610" s="37">
        <f t="shared" si="141"/>
        <v>0</v>
      </c>
      <c r="S610" s="37">
        <f t="shared" si="141"/>
        <v>0</v>
      </c>
      <c r="T610" s="37">
        <f t="shared" si="141"/>
        <v>0</v>
      </c>
      <c r="U610" s="37">
        <f t="shared" si="141"/>
        <v>0</v>
      </c>
      <c r="V610" s="37">
        <f t="shared" si="141"/>
        <v>0</v>
      </c>
      <c r="W610" s="37">
        <f t="shared" si="141"/>
        <v>0</v>
      </c>
      <c r="X610" s="37">
        <f t="shared" si="141"/>
        <v>0</v>
      </c>
      <c r="Y610" s="37">
        <f t="shared" si="141"/>
        <v>0</v>
      </c>
      <c r="Z610" s="37">
        <f t="shared" si="141"/>
        <v>0</v>
      </c>
      <c r="AA610" s="37">
        <f t="shared" si="141"/>
        <v>0</v>
      </c>
      <c r="AB610" s="37">
        <f t="shared" si="141"/>
        <v>0</v>
      </c>
      <c r="AC610" s="37">
        <f t="shared" si="141"/>
        <v>0</v>
      </c>
      <c r="AD610" s="37">
        <f t="shared" si="141"/>
        <v>0</v>
      </c>
      <c r="AE610" s="37">
        <f t="shared" si="141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2">+C515</f>
        <v>0</v>
      </c>
      <c r="D611" s="37">
        <f t="shared" si="142"/>
        <v>0</v>
      </c>
      <c r="E611" s="37">
        <f t="shared" si="142"/>
        <v>0</v>
      </c>
      <c r="F611" s="37">
        <f t="shared" si="142"/>
        <v>0</v>
      </c>
      <c r="G611" s="37">
        <f t="shared" si="142"/>
        <v>0</v>
      </c>
      <c r="H611" s="37">
        <f t="shared" si="142"/>
        <v>0</v>
      </c>
      <c r="I611" s="37">
        <f t="shared" si="142"/>
        <v>0</v>
      </c>
      <c r="J611" s="37">
        <f t="shared" si="142"/>
        <v>0</v>
      </c>
      <c r="K611" s="37">
        <f t="shared" si="142"/>
        <v>0</v>
      </c>
      <c r="L611" s="37">
        <f t="shared" si="142"/>
        <v>0</v>
      </c>
      <c r="M611" s="37">
        <f t="shared" si="142"/>
        <v>0</v>
      </c>
      <c r="N611" s="37">
        <f t="shared" si="142"/>
        <v>0</v>
      </c>
      <c r="O611" s="37">
        <f t="shared" si="142"/>
        <v>0</v>
      </c>
      <c r="P611" s="37">
        <f t="shared" si="142"/>
        <v>0</v>
      </c>
      <c r="Q611" s="37">
        <f t="shared" si="142"/>
        <v>0</v>
      </c>
      <c r="R611" s="37">
        <f t="shared" si="142"/>
        <v>0</v>
      </c>
      <c r="S611" s="37">
        <f t="shared" si="142"/>
        <v>0</v>
      </c>
      <c r="T611" s="37">
        <f t="shared" si="142"/>
        <v>0</v>
      </c>
      <c r="U611" s="37">
        <f t="shared" si="142"/>
        <v>0</v>
      </c>
      <c r="V611" s="37">
        <f t="shared" si="142"/>
        <v>0</v>
      </c>
      <c r="W611" s="37">
        <f t="shared" si="142"/>
        <v>0</v>
      </c>
      <c r="X611" s="37">
        <f t="shared" si="142"/>
        <v>0</v>
      </c>
      <c r="Y611" s="37">
        <f t="shared" si="142"/>
        <v>0</v>
      </c>
      <c r="Z611" s="37">
        <f t="shared" si="142"/>
        <v>0</v>
      </c>
      <c r="AA611" s="37">
        <f t="shared" si="142"/>
        <v>0</v>
      </c>
      <c r="AB611" s="37">
        <f t="shared" si="142"/>
        <v>0</v>
      </c>
      <c r="AC611" s="37">
        <f t="shared" si="142"/>
        <v>0</v>
      </c>
      <c r="AD611" s="37">
        <f t="shared" si="142"/>
        <v>0</v>
      </c>
      <c r="AE611" s="37">
        <f t="shared" si="14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3">+C614+C615+C616+C617+C618+C619+C620+C621+C622+C623</f>
        <v>0</v>
      </c>
      <c r="D613" s="28">
        <f t="shared" si="143"/>
        <v>0</v>
      </c>
      <c r="E613" s="28">
        <f t="shared" si="143"/>
        <v>0</v>
      </c>
      <c r="F613" s="28">
        <f t="shared" si="143"/>
        <v>0</v>
      </c>
      <c r="G613" s="28">
        <f t="shared" si="143"/>
        <v>0</v>
      </c>
      <c r="H613" s="28">
        <f t="shared" si="143"/>
        <v>0</v>
      </c>
      <c r="I613" s="28">
        <f t="shared" si="143"/>
        <v>0</v>
      </c>
      <c r="J613" s="28">
        <f t="shared" si="143"/>
        <v>0</v>
      </c>
      <c r="K613" s="28">
        <f t="shared" si="143"/>
        <v>0</v>
      </c>
      <c r="L613" s="28">
        <f t="shared" si="143"/>
        <v>0</v>
      </c>
      <c r="M613" s="28">
        <f t="shared" si="143"/>
        <v>0</v>
      </c>
      <c r="N613" s="28">
        <f t="shared" si="143"/>
        <v>0</v>
      </c>
      <c r="O613" s="28">
        <f t="shared" si="143"/>
        <v>0</v>
      </c>
      <c r="P613" s="28">
        <f t="shared" si="143"/>
        <v>0</v>
      </c>
      <c r="Q613" s="28">
        <f t="shared" si="143"/>
        <v>0</v>
      </c>
      <c r="R613" s="28">
        <f t="shared" si="143"/>
        <v>0</v>
      </c>
      <c r="S613" s="28">
        <f t="shared" si="143"/>
        <v>0</v>
      </c>
      <c r="T613" s="28">
        <f t="shared" si="143"/>
        <v>0</v>
      </c>
      <c r="U613" s="28">
        <f t="shared" si="143"/>
        <v>0</v>
      </c>
      <c r="V613" s="28">
        <f t="shared" si="143"/>
        <v>0</v>
      </c>
      <c r="W613" s="28">
        <f t="shared" si="143"/>
        <v>0</v>
      </c>
      <c r="X613" s="28">
        <f t="shared" si="143"/>
        <v>0</v>
      </c>
      <c r="Y613" s="28">
        <f t="shared" si="143"/>
        <v>0</v>
      </c>
      <c r="Z613" s="28">
        <f t="shared" si="143"/>
        <v>0</v>
      </c>
      <c r="AA613" s="28">
        <f t="shared" si="143"/>
        <v>0</v>
      </c>
      <c r="AB613" s="28">
        <f t="shared" si="143"/>
        <v>0</v>
      </c>
      <c r="AC613" s="28">
        <f t="shared" si="143"/>
        <v>0</v>
      </c>
      <c r="AD613" s="28">
        <f t="shared" si="143"/>
        <v>0</v>
      </c>
      <c r="AE613" s="28">
        <f t="shared" si="14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4">+C625+C626+C627+C628+C629+C630+C631+C632</f>
        <v>0</v>
      </c>
      <c r="D624" s="28">
        <f t="shared" si="144"/>
        <v>0</v>
      </c>
      <c r="E624" s="28">
        <f t="shared" si="144"/>
        <v>0</v>
      </c>
      <c r="F624" s="28">
        <f t="shared" si="144"/>
        <v>0</v>
      </c>
      <c r="G624" s="28">
        <f t="shared" si="144"/>
        <v>0</v>
      </c>
      <c r="H624" s="28">
        <f t="shared" si="144"/>
        <v>0</v>
      </c>
      <c r="I624" s="28">
        <f t="shared" si="144"/>
        <v>0</v>
      </c>
      <c r="J624" s="28">
        <f t="shared" si="144"/>
        <v>0</v>
      </c>
      <c r="K624" s="28">
        <f t="shared" si="144"/>
        <v>0</v>
      </c>
      <c r="L624" s="28">
        <f t="shared" si="144"/>
        <v>0</v>
      </c>
      <c r="M624" s="28">
        <f t="shared" si="144"/>
        <v>0</v>
      </c>
      <c r="N624" s="28">
        <f t="shared" si="144"/>
        <v>0</v>
      </c>
      <c r="O624" s="28">
        <f t="shared" si="144"/>
        <v>0</v>
      </c>
      <c r="P624" s="28">
        <f t="shared" si="144"/>
        <v>0</v>
      </c>
      <c r="Q624" s="28">
        <f t="shared" si="144"/>
        <v>0</v>
      </c>
      <c r="R624" s="28">
        <f t="shared" si="144"/>
        <v>0</v>
      </c>
      <c r="S624" s="28">
        <f t="shared" si="144"/>
        <v>0</v>
      </c>
      <c r="T624" s="28">
        <f t="shared" si="144"/>
        <v>0</v>
      </c>
      <c r="U624" s="28">
        <f t="shared" si="144"/>
        <v>0</v>
      </c>
      <c r="V624" s="28">
        <f t="shared" si="144"/>
        <v>0</v>
      </c>
      <c r="W624" s="28">
        <f t="shared" si="144"/>
        <v>0</v>
      </c>
      <c r="X624" s="28">
        <f t="shared" si="144"/>
        <v>0</v>
      </c>
      <c r="Y624" s="28">
        <f t="shared" si="144"/>
        <v>0</v>
      </c>
      <c r="Z624" s="28">
        <f t="shared" si="144"/>
        <v>0</v>
      </c>
      <c r="AA624" s="28">
        <f t="shared" si="144"/>
        <v>0</v>
      </c>
      <c r="AB624" s="28">
        <f t="shared" si="144"/>
        <v>0</v>
      </c>
      <c r="AC624" s="28">
        <f t="shared" si="144"/>
        <v>0</v>
      </c>
      <c r="AD624" s="28">
        <f t="shared" si="144"/>
        <v>0</v>
      </c>
      <c r="AE624" s="28">
        <f t="shared" si="14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5">+C642+C643</f>
        <v>0</v>
      </c>
      <c r="D641" s="21">
        <f t="shared" si="145"/>
        <v>0</v>
      </c>
      <c r="E641" s="21">
        <f t="shared" si="145"/>
        <v>0</v>
      </c>
      <c r="F641" s="21">
        <f t="shared" si="145"/>
        <v>0</v>
      </c>
      <c r="G641" s="21">
        <f t="shared" si="145"/>
        <v>0</v>
      </c>
      <c r="H641" s="21">
        <f t="shared" si="145"/>
        <v>0</v>
      </c>
      <c r="I641" s="21">
        <f t="shared" si="145"/>
        <v>0</v>
      </c>
      <c r="J641" s="21">
        <f t="shared" si="145"/>
        <v>0</v>
      </c>
      <c r="K641" s="21">
        <f t="shared" si="145"/>
        <v>0</v>
      </c>
      <c r="L641" s="21">
        <f t="shared" si="145"/>
        <v>0</v>
      </c>
      <c r="M641" s="21">
        <f t="shared" si="145"/>
        <v>0</v>
      </c>
      <c r="N641" s="21">
        <f t="shared" si="145"/>
        <v>0</v>
      </c>
      <c r="O641" s="21">
        <f t="shared" si="145"/>
        <v>0</v>
      </c>
      <c r="P641" s="21">
        <f t="shared" si="145"/>
        <v>0</v>
      </c>
      <c r="Q641" s="21">
        <f t="shared" si="145"/>
        <v>0</v>
      </c>
      <c r="R641" s="21">
        <f t="shared" si="145"/>
        <v>0</v>
      </c>
      <c r="S641" s="21">
        <f t="shared" si="145"/>
        <v>0</v>
      </c>
      <c r="T641" s="21">
        <f t="shared" si="145"/>
        <v>0</v>
      </c>
      <c r="U641" s="21">
        <f t="shared" si="145"/>
        <v>0</v>
      </c>
      <c r="V641" s="21">
        <f t="shared" si="145"/>
        <v>0</v>
      </c>
      <c r="W641" s="21">
        <f t="shared" si="145"/>
        <v>0</v>
      </c>
      <c r="X641" s="21">
        <f t="shared" si="145"/>
        <v>0</v>
      </c>
      <c r="Y641" s="21">
        <f t="shared" si="145"/>
        <v>0</v>
      </c>
      <c r="Z641" s="21">
        <f t="shared" si="145"/>
        <v>0</v>
      </c>
      <c r="AA641" s="21">
        <f t="shared" si="145"/>
        <v>0</v>
      </c>
      <c r="AB641" s="21">
        <f t="shared" si="145"/>
        <v>0</v>
      </c>
      <c r="AC641" s="21">
        <f t="shared" si="145"/>
        <v>0</v>
      </c>
      <c r="AD641" s="21">
        <f t="shared" si="145"/>
        <v>0</v>
      </c>
      <c r="AE641" s="21">
        <f t="shared" si="14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6">+C656-C4</f>
        <v>0</v>
      </c>
      <c r="D654" s="70">
        <f t="shared" si="146"/>
        <v>0</v>
      </c>
      <c r="E654" s="70">
        <f t="shared" si="146"/>
        <v>0</v>
      </c>
      <c r="F654" s="70">
        <f t="shared" si="146"/>
        <v>0</v>
      </c>
      <c r="G654" s="70">
        <f t="shared" si="146"/>
        <v>0</v>
      </c>
      <c r="H654" s="70">
        <f t="shared" si="146"/>
        <v>0</v>
      </c>
      <c r="I654" s="70">
        <f t="shared" si="146"/>
        <v>0</v>
      </c>
      <c r="J654" s="70">
        <f t="shared" si="146"/>
        <v>0</v>
      </c>
      <c r="K654" s="70">
        <f t="shared" si="146"/>
        <v>0</v>
      </c>
      <c r="L654" s="70">
        <f t="shared" si="146"/>
        <v>0</v>
      </c>
      <c r="M654" s="70">
        <f t="shared" si="146"/>
        <v>0</v>
      </c>
      <c r="N654" s="70">
        <f t="shared" si="146"/>
        <v>0</v>
      </c>
      <c r="O654" s="70">
        <f t="shared" si="146"/>
        <v>0</v>
      </c>
      <c r="P654" s="70">
        <f t="shared" si="146"/>
        <v>0</v>
      </c>
      <c r="Q654" s="70">
        <f t="shared" si="146"/>
        <v>0</v>
      </c>
      <c r="R654" s="70">
        <f t="shared" si="146"/>
        <v>0</v>
      </c>
      <c r="S654" s="70">
        <f t="shared" si="146"/>
        <v>0</v>
      </c>
      <c r="T654" s="70">
        <f t="shared" si="146"/>
        <v>0</v>
      </c>
      <c r="U654" s="70">
        <f t="shared" si="146"/>
        <v>0</v>
      </c>
      <c r="V654" s="70">
        <f t="shared" si="146"/>
        <v>0</v>
      </c>
      <c r="W654" s="70">
        <f t="shared" si="146"/>
        <v>0</v>
      </c>
      <c r="X654" s="70">
        <f t="shared" si="146"/>
        <v>0</v>
      </c>
      <c r="Y654" s="70">
        <f t="shared" si="146"/>
        <v>0</v>
      </c>
      <c r="Z654" s="70">
        <f t="shared" si="146"/>
        <v>0</v>
      </c>
      <c r="AA654" s="70">
        <f t="shared" si="146"/>
        <v>0</v>
      </c>
      <c r="AB654" s="70">
        <f t="shared" si="146"/>
        <v>0</v>
      </c>
      <c r="AC654" s="70">
        <f t="shared" si="146"/>
        <v>0</v>
      </c>
      <c r="AD654" s="70">
        <f t="shared" si="146"/>
        <v>0</v>
      </c>
      <c r="AE654" s="70">
        <f t="shared" si="14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7">+C657+C658+C659+C660+C661</f>
        <v>0</v>
      </c>
      <c r="D656" s="28">
        <f t="shared" si="147"/>
        <v>0</v>
      </c>
      <c r="E656" s="28">
        <f t="shared" si="147"/>
        <v>0</v>
      </c>
      <c r="F656" s="28">
        <f t="shared" si="147"/>
        <v>0</v>
      </c>
      <c r="G656" s="28">
        <f t="shared" si="147"/>
        <v>0</v>
      </c>
      <c r="H656" s="28">
        <f t="shared" si="147"/>
        <v>0</v>
      </c>
      <c r="I656" s="28">
        <f t="shared" si="147"/>
        <v>0</v>
      </c>
      <c r="J656" s="28">
        <f t="shared" si="147"/>
        <v>0</v>
      </c>
      <c r="K656" s="28">
        <f t="shared" si="147"/>
        <v>0</v>
      </c>
      <c r="L656" s="28">
        <f t="shared" si="147"/>
        <v>0</v>
      </c>
      <c r="M656" s="28">
        <f t="shared" si="147"/>
        <v>0</v>
      </c>
      <c r="N656" s="28">
        <f t="shared" si="147"/>
        <v>0</v>
      </c>
      <c r="O656" s="28">
        <f t="shared" si="147"/>
        <v>0</v>
      </c>
      <c r="P656" s="28">
        <f t="shared" si="147"/>
        <v>0</v>
      </c>
      <c r="Q656" s="28">
        <f t="shared" si="147"/>
        <v>0</v>
      </c>
      <c r="R656" s="28">
        <f t="shared" si="147"/>
        <v>0</v>
      </c>
      <c r="S656" s="28">
        <f t="shared" si="147"/>
        <v>0</v>
      </c>
      <c r="T656" s="28">
        <f t="shared" si="147"/>
        <v>0</v>
      </c>
      <c r="U656" s="28">
        <f t="shared" si="147"/>
        <v>0</v>
      </c>
      <c r="V656" s="28">
        <f t="shared" si="147"/>
        <v>0</v>
      </c>
      <c r="W656" s="28">
        <f t="shared" si="147"/>
        <v>0</v>
      </c>
      <c r="X656" s="28">
        <f t="shared" si="147"/>
        <v>0</v>
      </c>
      <c r="Y656" s="28">
        <f t="shared" si="147"/>
        <v>0</v>
      </c>
      <c r="Z656" s="28">
        <f t="shared" si="147"/>
        <v>0</v>
      </c>
      <c r="AA656" s="28">
        <f t="shared" si="147"/>
        <v>0</v>
      </c>
      <c r="AB656" s="28">
        <f t="shared" si="147"/>
        <v>0</v>
      </c>
      <c r="AC656" s="28">
        <f t="shared" si="147"/>
        <v>0</v>
      </c>
      <c r="AD656" s="28">
        <f t="shared" si="147"/>
        <v>0</v>
      </c>
      <c r="AE656" s="28">
        <f t="shared" si="14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8">+C600</f>
        <v>0</v>
      </c>
      <c r="D657" s="28">
        <f t="shared" si="148"/>
        <v>0</v>
      </c>
      <c r="E657" s="28">
        <f t="shared" si="148"/>
        <v>0</v>
      </c>
      <c r="F657" s="28">
        <f t="shared" si="148"/>
        <v>0</v>
      </c>
      <c r="G657" s="28">
        <f t="shared" si="148"/>
        <v>0</v>
      </c>
      <c r="H657" s="28">
        <f t="shared" si="148"/>
        <v>0</v>
      </c>
      <c r="I657" s="28">
        <f t="shared" si="148"/>
        <v>0</v>
      </c>
      <c r="J657" s="28">
        <f t="shared" si="148"/>
        <v>0</v>
      </c>
      <c r="K657" s="28">
        <f t="shared" si="148"/>
        <v>0</v>
      </c>
      <c r="L657" s="28">
        <f t="shared" si="148"/>
        <v>0</v>
      </c>
      <c r="M657" s="28">
        <f t="shared" si="148"/>
        <v>0</v>
      </c>
      <c r="N657" s="28">
        <f t="shared" si="148"/>
        <v>0</v>
      </c>
      <c r="O657" s="28">
        <f t="shared" si="148"/>
        <v>0</v>
      </c>
      <c r="P657" s="28">
        <f t="shared" si="148"/>
        <v>0</v>
      </c>
      <c r="Q657" s="28">
        <f t="shared" si="148"/>
        <v>0</v>
      </c>
      <c r="R657" s="28">
        <f t="shared" si="148"/>
        <v>0</v>
      </c>
      <c r="S657" s="28">
        <f t="shared" si="148"/>
        <v>0</v>
      </c>
      <c r="T657" s="28">
        <f t="shared" si="148"/>
        <v>0</v>
      </c>
      <c r="U657" s="28">
        <f t="shared" si="148"/>
        <v>0</v>
      </c>
      <c r="V657" s="28">
        <f t="shared" si="148"/>
        <v>0</v>
      </c>
      <c r="W657" s="28">
        <f t="shared" si="148"/>
        <v>0</v>
      </c>
      <c r="X657" s="28">
        <f t="shared" si="148"/>
        <v>0</v>
      </c>
      <c r="Y657" s="28">
        <f t="shared" si="148"/>
        <v>0</v>
      </c>
      <c r="Z657" s="28">
        <f t="shared" si="148"/>
        <v>0</v>
      </c>
      <c r="AA657" s="28">
        <f t="shared" si="148"/>
        <v>0</v>
      </c>
      <c r="AB657" s="28">
        <f t="shared" si="148"/>
        <v>0</v>
      </c>
      <c r="AC657" s="28">
        <f t="shared" si="148"/>
        <v>0</v>
      </c>
      <c r="AD657" s="28">
        <f t="shared" si="148"/>
        <v>0</v>
      </c>
      <c r="AE657" s="28">
        <f t="shared" si="14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9">+C604</f>
        <v>0</v>
      </c>
      <c r="D658" s="28">
        <f t="shared" si="149"/>
        <v>0</v>
      </c>
      <c r="E658" s="28">
        <f t="shared" si="149"/>
        <v>0</v>
      </c>
      <c r="F658" s="28">
        <f t="shared" si="149"/>
        <v>0</v>
      </c>
      <c r="G658" s="28">
        <f t="shared" si="149"/>
        <v>0</v>
      </c>
      <c r="H658" s="28">
        <f t="shared" si="149"/>
        <v>0</v>
      </c>
      <c r="I658" s="28">
        <f t="shared" si="149"/>
        <v>0</v>
      </c>
      <c r="J658" s="28">
        <f t="shared" si="149"/>
        <v>0</v>
      </c>
      <c r="K658" s="28">
        <f t="shared" si="149"/>
        <v>0</v>
      </c>
      <c r="L658" s="28">
        <f t="shared" si="149"/>
        <v>0</v>
      </c>
      <c r="M658" s="28">
        <f t="shared" si="149"/>
        <v>0</v>
      </c>
      <c r="N658" s="28">
        <f t="shared" si="149"/>
        <v>0</v>
      </c>
      <c r="O658" s="28">
        <f t="shared" si="149"/>
        <v>0</v>
      </c>
      <c r="P658" s="28">
        <f t="shared" si="149"/>
        <v>0</v>
      </c>
      <c r="Q658" s="28">
        <f t="shared" si="149"/>
        <v>0</v>
      </c>
      <c r="R658" s="28">
        <f t="shared" si="149"/>
        <v>0</v>
      </c>
      <c r="S658" s="28">
        <f t="shared" si="149"/>
        <v>0</v>
      </c>
      <c r="T658" s="28">
        <f t="shared" si="149"/>
        <v>0</v>
      </c>
      <c r="U658" s="28">
        <f t="shared" si="149"/>
        <v>0</v>
      </c>
      <c r="V658" s="28">
        <f t="shared" si="149"/>
        <v>0</v>
      </c>
      <c r="W658" s="28">
        <f t="shared" si="149"/>
        <v>0</v>
      </c>
      <c r="X658" s="28">
        <f t="shared" si="149"/>
        <v>0</v>
      </c>
      <c r="Y658" s="28">
        <f t="shared" si="149"/>
        <v>0</v>
      </c>
      <c r="Z658" s="28">
        <f t="shared" si="149"/>
        <v>0</v>
      </c>
      <c r="AA658" s="28">
        <f t="shared" si="149"/>
        <v>0</v>
      </c>
      <c r="AB658" s="28">
        <f t="shared" si="149"/>
        <v>0</v>
      </c>
      <c r="AC658" s="28">
        <f t="shared" si="149"/>
        <v>0</v>
      </c>
      <c r="AD658" s="28">
        <f t="shared" si="149"/>
        <v>0</v>
      </c>
      <c r="AE658" s="28">
        <f t="shared" si="14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0">+C613</f>
        <v>0</v>
      </c>
      <c r="D659" s="28">
        <f t="shared" si="150"/>
        <v>0</v>
      </c>
      <c r="E659" s="28">
        <f t="shared" si="150"/>
        <v>0</v>
      </c>
      <c r="F659" s="28">
        <f t="shared" si="150"/>
        <v>0</v>
      </c>
      <c r="G659" s="28">
        <f t="shared" si="150"/>
        <v>0</v>
      </c>
      <c r="H659" s="28">
        <f t="shared" si="150"/>
        <v>0</v>
      </c>
      <c r="I659" s="28">
        <f t="shared" si="150"/>
        <v>0</v>
      </c>
      <c r="J659" s="28">
        <f t="shared" si="150"/>
        <v>0</v>
      </c>
      <c r="K659" s="28">
        <f t="shared" si="150"/>
        <v>0</v>
      </c>
      <c r="L659" s="28">
        <f t="shared" si="150"/>
        <v>0</v>
      </c>
      <c r="M659" s="28">
        <f t="shared" si="150"/>
        <v>0</v>
      </c>
      <c r="N659" s="28">
        <f t="shared" si="150"/>
        <v>0</v>
      </c>
      <c r="O659" s="28">
        <f t="shared" si="150"/>
        <v>0</v>
      </c>
      <c r="P659" s="28">
        <f t="shared" si="150"/>
        <v>0</v>
      </c>
      <c r="Q659" s="28">
        <f t="shared" si="150"/>
        <v>0</v>
      </c>
      <c r="R659" s="28">
        <f t="shared" si="150"/>
        <v>0</v>
      </c>
      <c r="S659" s="28">
        <f t="shared" si="150"/>
        <v>0</v>
      </c>
      <c r="T659" s="28">
        <f t="shared" si="150"/>
        <v>0</v>
      </c>
      <c r="U659" s="28">
        <f t="shared" si="150"/>
        <v>0</v>
      </c>
      <c r="V659" s="28">
        <f t="shared" si="150"/>
        <v>0</v>
      </c>
      <c r="W659" s="28">
        <f t="shared" si="150"/>
        <v>0</v>
      </c>
      <c r="X659" s="28">
        <f t="shared" si="150"/>
        <v>0</v>
      </c>
      <c r="Y659" s="28">
        <f t="shared" si="150"/>
        <v>0</v>
      </c>
      <c r="Z659" s="28">
        <f t="shared" si="150"/>
        <v>0</v>
      </c>
      <c r="AA659" s="28">
        <f t="shared" si="150"/>
        <v>0</v>
      </c>
      <c r="AB659" s="28">
        <f t="shared" si="150"/>
        <v>0</v>
      </c>
      <c r="AC659" s="28">
        <f t="shared" si="150"/>
        <v>0</v>
      </c>
      <c r="AD659" s="28">
        <f t="shared" si="150"/>
        <v>0</v>
      </c>
      <c r="AE659" s="28">
        <f t="shared" si="15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1">+C624</f>
        <v>0</v>
      </c>
      <c r="D660" s="28">
        <f t="shared" si="151"/>
        <v>0</v>
      </c>
      <c r="E660" s="28">
        <f t="shared" si="151"/>
        <v>0</v>
      </c>
      <c r="F660" s="28">
        <f t="shared" si="151"/>
        <v>0</v>
      </c>
      <c r="G660" s="28">
        <f t="shared" si="151"/>
        <v>0</v>
      </c>
      <c r="H660" s="28">
        <f t="shared" si="151"/>
        <v>0</v>
      </c>
      <c r="I660" s="28">
        <f t="shared" si="151"/>
        <v>0</v>
      </c>
      <c r="J660" s="28">
        <f t="shared" si="151"/>
        <v>0</v>
      </c>
      <c r="K660" s="28">
        <f t="shared" si="151"/>
        <v>0</v>
      </c>
      <c r="L660" s="28">
        <f t="shared" si="151"/>
        <v>0</v>
      </c>
      <c r="M660" s="28">
        <f t="shared" si="151"/>
        <v>0</v>
      </c>
      <c r="N660" s="28">
        <f t="shared" si="151"/>
        <v>0</v>
      </c>
      <c r="O660" s="28">
        <f t="shared" si="151"/>
        <v>0</v>
      </c>
      <c r="P660" s="28">
        <f t="shared" si="151"/>
        <v>0</v>
      </c>
      <c r="Q660" s="28">
        <f t="shared" si="151"/>
        <v>0</v>
      </c>
      <c r="R660" s="28">
        <f t="shared" si="151"/>
        <v>0</v>
      </c>
      <c r="S660" s="28">
        <f t="shared" si="151"/>
        <v>0</v>
      </c>
      <c r="T660" s="28">
        <f t="shared" si="151"/>
        <v>0</v>
      </c>
      <c r="U660" s="28">
        <f t="shared" si="151"/>
        <v>0</v>
      </c>
      <c r="V660" s="28">
        <f t="shared" si="151"/>
        <v>0</v>
      </c>
      <c r="W660" s="28">
        <f t="shared" si="151"/>
        <v>0</v>
      </c>
      <c r="X660" s="28">
        <f t="shared" si="151"/>
        <v>0</v>
      </c>
      <c r="Y660" s="28">
        <f t="shared" si="151"/>
        <v>0</v>
      </c>
      <c r="Z660" s="28">
        <f t="shared" si="151"/>
        <v>0</v>
      </c>
      <c r="AA660" s="28">
        <f t="shared" si="151"/>
        <v>0</v>
      </c>
      <c r="AB660" s="28">
        <f t="shared" si="151"/>
        <v>0</v>
      </c>
      <c r="AC660" s="28">
        <f t="shared" si="151"/>
        <v>0</v>
      </c>
      <c r="AD660" s="28">
        <f t="shared" si="151"/>
        <v>0</v>
      </c>
      <c r="AE660" s="28">
        <f t="shared" si="15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2">+C633</f>
        <v>0</v>
      </c>
      <c r="D661" s="28">
        <f t="shared" si="152"/>
        <v>0</v>
      </c>
      <c r="E661" s="28">
        <f t="shared" si="152"/>
        <v>0</v>
      </c>
      <c r="F661" s="28">
        <f t="shared" si="152"/>
        <v>0</v>
      </c>
      <c r="G661" s="28">
        <f t="shared" si="152"/>
        <v>0</v>
      </c>
      <c r="H661" s="28">
        <f t="shared" si="152"/>
        <v>0</v>
      </c>
      <c r="I661" s="28">
        <f t="shared" si="152"/>
        <v>0</v>
      </c>
      <c r="J661" s="28">
        <f t="shared" si="152"/>
        <v>0</v>
      </c>
      <c r="K661" s="28">
        <f t="shared" si="152"/>
        <v>0</v>
      </c>
      <c r="L661" s="28">
        <f t="shared" si="152"/>
        <v>0</v>
      </c>
      <c r="M661" s="28">
        <f t="shared" si="152"/>
        <v>0</v>
      </c>
      <c r="N661" s="28">
        <f t="shared" si="152"/>
        <v>0</v>
      </c>
      <c r="O661" s="28">
        <f t="shared" si="152"/>
        <v>0</v>
      </c>
      <c r="P661" s="28">
        <f t="shared" si="152"/>
        <v>0</v>
      </c>
      <c r="Q661" s="28">
        <f t="shared" si="152"/>
        <v>0</v>
      </c>
      <c r="R661" s="28">
        <f t="shared" si="152"/>
        <v>0</v>
      </c>
      <c r="S661" s="28">
        <f t="shared" si="152"/>
        <v>0</v>
      </c>
      <c r="T661" s="28">
        <f t="shared" si="152"/>
        <v>0</v>
      </c>
      <c r="U661" s="28">
        <f t="shared" si="152"/>
        <v>0</v>
      </c>
      <c r="V661" s="28">
        <f t="shared" si="152"/>
        <v>0</v>
      </c>
      <c r="W661" s="28">
        <f t="shared" si="152"/>
        <v>0</v>
      </c>
      <c r="X661" s="28">
        <f t="shared" si="152"/>
        <v>0</v>
      </c>
      <c r="Y661" s="28">
        <f t="shared" si="152"/>
        <v>0</v>
      </c>
      <c r="Z661" s="28">
        <f t="shared" si="152"/>
        <v>0</v>
      </c>
      <c r="AA661" s="28">
        <f t="shared" si="152"/>
        <v>0</v>
      </c>
      <c r="AB661" s="28">
        <f t="shared" si="152"/>
        <v>0</v>
      </c>
      <c r="AC661" s="28">
        <f t="shared" si="152"/>
        <v>0</v>
      </c>
      <c r="AD661" s="28">
        <f t="shared" si="152"/>
        <v>0</v>
      </c>
      <c r="AE661" s="28">
        <f t="shared" si="152"/>
        <v>0</v>
      </c>
    </row>
  </sheetData>
  <conditionalFormatting sqref="C2:AC2">
    <cfRule type="cellIs" dxfId="332" priority="247" operator="equal">
      <formula>0</formula>
    </cfRule>
  </conditionalFormatting>
  <conditionalFormatting sqref="AD2:AE2">
    <cfRule type="cellIs" dxfId="331" priority="111" operator="equal">
      <formula>0</formula>
    </cfRule>
  </conditionalFormatting>
  <conditionalFormatting sqref="A425:B426 A430:B431 A434:B437 A427:A429">
    <cfRule type="cellIs" dxfId="330" priority="77" operator="lessThan">
      <formula>0</formula>
    </cfRule>
  </conditionalFormatting>
  <conditionalFormatting sqref="A432:B433">
    <cfRule type="cellIs" dxfId="329" priority="76" operator="lessThan">
      <formula>0</formula>
    </cfRule>
  </conditionalFormatting>
  <conditionalFormatting sqref="B555 A576:B581">
    <cfRule type="cellIs" dxfId="328" priority="75" operator="lessThan">
      <formula>0</formula>
    </cfRule>
  </conditionalFormatting>
  <conditionalFormatting sqref="A633:B638 B624">
    <cfRule type="cellIs" dxfId="327" priority="74" operator="lessThan">
      <formula>0</formula>
    </cfRule>
  </conditionalFormatting>
  <conditionalFormatting sqref="A661:B661">
    <cfRule type="cellIs" dxfId="326" priority="73" operator="lessThan">
      <formula>0</formula>
    </cfRule>
  </conditionalFormatting>
  <conditionalFormatting sqref="B659:B660">
    <cfRule type="cellIs" dxfId="325" priority="72" operator="lessThan">
      <formula>0</formula>
    </cfRule>
  </conditionalFormatting>
  <conditionalFormatting sqref="B613">
    <cfRule type="cellIs" dxfId="324" priority="71" operator="lessThan">
      <formula>0</formula>
    </cfRule>
  </conditionalFormatting>
  <conditionalFormatting sqref="C434:C437 C425:C431">
    <cfRule type="cellIs" dxfId="323" priority="70" operator="lessThan">
      <formula>0</formula>
    </cfRule>
  </conditionalFormatting>
  <conditionalFormatting sqref="C613">
    <cfRule type="cellIs" dxfId="322" priority="69" operator="lessThan">
      <formula>0</formula>
    </cfRule>
  </conditionalFormatting>
  <conditionalFormatting sqref="C432:C433">
    <cfRule type="cellIs" dxfId="321" priority="68" operator="lessThan">
      <formula>0</formula>
    </cfRule>
  </conditionalFormatting>
  <conditionalFormatting sqref="C555:C581">
    <cfRule type="cellIs" dxfId="320" priority="67" operator="lessThan">
      <formula>0</formula>
    </cfRule>
  </conditionalFormatting>
  <conditionalFormatting sqref="C624:C638">
    <cfRule type="cellIs" dxfId="319" priority="66" operator="lessThan">
      <formula>0</formula>
    </cfRule>
  </conditionalFormatting>
  <conditionalFormatting sqref="C659">
    <cfRule type="cellIs" dxfId="318" priority="65" operator="lessThan">
      <formula>0</formula>
    </cfRule>
  </conditionalFormatting>
  <conditionalFormatting sqref="C660">
    <cfRule type="cellIs" dxfId="317" priority="64" operator="lessThan">
      <formula>0</formula>
    </cfRule>
  </conditionalFormatting>
  <conditionalFormatting sqref="C661">
    <cfRule type="cellIs" dxfId="316" priority="63" operator="lessThan">
      <formula>0</formula>
    </cfRule>
  </conditionalFormatting>
  <conditionalFormatting sqref="C609">
    <cfRule type="cellIs" dxfId="315" priority="62" operator="lessThan">
      <formula>0</formula>
    </cfRule>
  </conditionalFormatting>
  <conditionalFormatting sqref="C610">
    <cfRule type="cellIs" dxfId="314" priority="61" operator="lessThan">
      <formula>0</formula>
    </cfRule>
  </conditionalFormatting>
  <conditionalFormatting sqref="C611">
    <cfRule type="cellIs" dxfId="313" priority="60" operator="lessThan">
      <formula>0</formula>
    </cfRule>
  </conditionalFormatting>
  <conditionalFormatting sqref="C606:C607">
    <cfRule type="cellIs" dxfId="312" priority="59" operator="lessThan">
      <formula>0</formula>
    </cfRule>
  </conditionalFormatting>
  <conditionalFormatting sqref="C191:C210 C212:C225 C227:C270 C273:C278 C280:C286 C292:C296">
    <cfRule type="cellIs" dxfId="311" priority="58" operator="lessThan">
      <formula>0</formula>
    </cfRule>
  </conditionalFormatting>
  <conditionalFormatting sqref="C271">
    <cfRule type="cellIs" dxfId="310" priority="57" operator="lessThan">
      <formula>0</formula>
    </cfRule>
  </conditionalFormatting>
  <conditionalFormatting sqref="C287">
    <cfRule type="cellIs" dxfId="309" priority="56" operator="lessThan">
      <formula>0</formula>
    </cfRule>
  </conditionalFormatting>
  <conditionalFormatting sqref="C291">
    <cfRule type="cellIs" dxfId="308" priority="55" operator="lessThan">
      <formula>0</formula>
    </cfRule>
  </conditionalFormatting>
  <conditionalFormatting sqref="C226">
    <cfRule type="cellIs" dxfId="307" priority="53" operator="lessThan">
      <formula>0</formula>
    </cfRule>
  </conditionalFormatting>
  <conditionalFormatting sqref="C211">
    <cfRule type="cellIs" dxfId="306" priority="54" operator="lessThan">
      <formula>0</formula>
    </cfRule>
  </conditionalFormatting>
  <conditionalFormatting sqref="C272">
    <cfRule type="cellIs" dxfId="305" priority="52" operator="lessThan">
      <formula>0</formula>
    </cfRule>
  </conditionalFormatting>
  <conditionalFormatting sqref="C279">
    <cfRule type="cellIs" dxfId="304" priority="51" operator="lessThan">
      <formula>0</formula>
    </cfRule>
  </conditionalFormatting>
  <conditionalFormatting sqref="C288:C290">
    <cfRule type="cellIs" dxfId="303" priority="50" operator="lessThan">
      <formula>0</formula>
    </cfRule>
  </conditionalFormatting>
  <conditionalFormatting sqref="C297:C354 C356:C424">
    <cfRule type="cellIs" dxfId="302" priority="49" operator="lessThan">
      <formula>0</formula>
    </cfRule>
  </conditionalFormatting>
  <conditionalFormatting sqref="C526:C554">
    <cfRule type="cellIs" dxfId="301" priority="48" operator="lessThan">
      <formula>0</formula>
    </cfRule>
  </conditionalFormatting>
  <conditionalFormatting sqref="C524:C525">
    <cfRule type="cellIs" dxfId="300" priority="47" operator="lessThan">
      <formula>0</formula>
    </cfRule>
  </conditionalFormatting>
  <conditionalFormatting sqref="C614:C623">
    <cfRule type="cellIs" dxfId="299" priority="46" operator="lessThan">
      <formula>0</formula>
    </cfRule>
  </conditionalFormatting>
  <conditionalFormatting sqref="C355">
    <cfRule type="cellIs" dxfId="298" priority="45" operator="lessThan">
      <formula>0</formula>
    </cfRule>
  </conditionalFormatting>
  <conditionalFormatting sqref="C453">
    <cfRule type="cellIs" dxfId="297" priority="44" operator="lessThan">
      <formula>0</formula>
    </cfRule>
  </conditionalFormatting>
  <conditionalFormatting sqref="C453">
    <cfRule type="cellIs" dxfId="296" priority="42" operator="equal">
      <formula>0</formula>
    </cfRule>
    <cfRule type="cellIs" dxfId="295" priority="43" operator="equal">
      <formula>0</formula>
    </cfRule>
  </conditionalFormatting>
  <conditionalFormatting sqref="C597">
    <cfRule type="cellIs" dxfId="294" priority="41" operator="lessThan">
      <formula>0</formula>
    </cfRule>
  </conditionalFormatting>
  <conditionalFormatting sqref="C597">
    <cfRule type="cellIs" dxfId="293" priority="39" operator="equal">
      <formula>0</formula>
    </cfRule>
    <cfRule type="cellIs" dxfId="292" priority="40" operator="equal">
      <formula>0</formula>
    </cfRule>
  </conditionalFormatting>
  <conditionalFormatting sqref="C654">
    <cfRule type="cellIs" dxfId="291" priority="38" operator="lessThan">
      <formula>0</formula>
    </cfRule>
  </conditionalFormatting>
  <conditionalFormatting sqref="C654">
    <cfRule type="cellIs" dxfId="290" priority="36" operator="equal">
      <formula>0</formula>
    </cfRule>
    <cfRule type="cellIs" dxfId="289" priority="37" operator="equal">
      <formula>0</formula>
    </cfRule>
  </conditionalFormatting>
  <conditionalFormatting sqref="D434:AE437 D425:AE431">
    <cfRule type="cellIs" dxfId="288" priority="35" operator="lessThan">
      <formula>0</formula>
    </cfRule>
  </conditionalFormatting>
  <conditionalFormatting sqref="D613:AE613">
    <cfRule type="cellIs" dxfId="287" priority="34" operator="lessThan">
      <formula>0</formula>
    </cfRule>
  </conditionalFormatting>
  <conditionalFormatting sqref="D432:AE433">
    <cfRule type="cellIs" dxfId="286" priority="33" operator="lessThan">
      <formula>0</formula>
    </cfRule>
  </conditionalFormatting>
  <conditionalFormatting sqref="D555:AE581">
    <cfRule type="cellIs" dxfId="285" priority="32" operator="lessThan">
      <formula>0</formula>
    </cfRule>
  </conditionalFormatting>
  <conditionalFormatting sqref="D624:AE638">
    <cfRule type="cellIs" dxfId="284" priority="31" operator="lessThan">
      <formula>0</formula>
    </cfRule>
  </conditionalFormatting>
  <conditionalFormatting sqref="D659:AE659">
    <cfRule type="cellIs" dxfId="283" priority="30" operator="lessThan">
      <formula>0</formula>
    </cfRule>
  </conditionalFormatting>
  <conditionalFormatting sqref="D660:AE660">
    <cfRule type="cellIs" dxfId="282" priority="29" operator="lessThan">
      <formula>0</formula>
    </cfRule>
  </conditionalFormatting>
  <conditionalFormatting sqref="D661:AE661">
    <cfRule type="cellIs" dxfId="281" priority="28" operator="lessThan">
      <formula>0</formula>
    </cfRule>
  </conditionalFormatting>
  <conditionalFormatting sqref="D609:AE609">
    <cfRule type="cellIs" dxfId="280" priority="27" operator="lessThan">
      <formula>0</formula>
    </cfRule>
  </conditionalFormatting>
  <conditionalFormatting sqref="D610:AE610">
    <cfRule type="cellIs" dxfId="279" priority="26" operator="lessThan">
      <formula>0</formula>
    </cfRule>
  </conditionalFormatting>
  <conditionalFormatting sqref="D611:AE611">
    <cfRule type="cellIs" dxfId="278" priority="25" operator="lessThan">
      <formula>0</formula>
    </cfRule>
  </conditionalFormatting>
  <conditionalFormatting sqref="D606:AE607">
    <cfRule type="cellIs" dxfId="277" priority="24" operator="lessThan">
      <formula>0</formula>
    </cfRule>
  </conditionalFormatting>
  <conditionalFormatting sqref="D191:AE210 D212:AE225 D227:AE270 D273:AE278 D280:AE286 D292:AE296">
    <cfRule type="cellIs" dxfId="276" priority="23" operator="lessThan">
      <formula>0</formula>
    </cfRule>
  </conditionalFormatting>
  <conditionalFormatting sqref="D271:AE271">
    <cfRule type="cellIs" dxfId="275" priority="22" operator="lessThan">
      <formula>0</formula>
    </cfRule>
  </conditionalFormatting>
  <conditionalFormatting sqref="D287:AE287">
    <cfRule type="cellIs" dxfId="274" priority="21" operator="lessThan">
      <formula>0</formula>
    </cfRule>
  </conditionalFormatting>
  <conditionalFormatting sqref="D291:AE291">
    <cfRule type="cellIs" dxfId="273" priority="20" operator="lessThan">
      <formula>0</formula>
    </cfRule>
  </conditionalFormatting>
  <conditionalFormatting sqref="D226:AE226">
    <cfRule type="cellIs" dxfId="272" priority="18" operator="lessThan">
      <formula>0</formula>
    </cfRule>
  </conditionalFormatting>
  <conditionalFormatting sqref="D211:AE211">
    <cfRule type="cellIs" dxfId="271" priority="19" operator="lessThan">
      <formula>0</formula>
    </cfRule>
  </conditionalFormatting>
  <conditionalFormatting sqref="D272:AE272">
    <cfRule type="cellIs" dxfId="270" priority="17" operator="lessThan">
      <formula>0</formula>
    </cfRule>
  </conditionalFormatting>
  <conditionalFormatting sqref="D279:AE279">
    <cfRule type="cellIs" dxfId="269" priority="16" operator="lessThan">
      <formula>0</formula>
    </cfRule>
  </conditionalFormatting>
  <conditionalFormatting sqref="D288:AE290">
    <cfRule type="cellIs" dxfId="268" priority="15" operator="lessThan">
      <formula>0</formula>
    </cfRule>
  </conditionalFormatting>
  <conditionalFormatting sqref="D297:AE354 D356:AE424">
    <cfRule type="cellIs" dxfId="267" priority="14" operator="lessThan">
      <formula>0</formula>
    </cfRule>
  </conditionalFormatting>
  <conditionalFormatting sqref="D526:AE554">
    <cfRule type="cellIs" dxfId="266" priority="13" operator="lessThan">
      <formula>0</formula>
    </cfRule>
  </conditionalFormatting>
  <conditionalFormatting sqref="D524:AE525">
    <cfRule type="cellIs" dxfId="265" priority="12" operator="lessThan">
      <formula>0</formula>
    </cfRule>
  </conditionalFormatting>
  <conditionalFormatting sqref="D614:AE623">
    <cfRule type="cellIs" dxfId="264" priority="11" operator="lessThan">
      <formula>0</formula>
    </cfRule>
  </conditionalFormatting>
  <conditionalFormatting sqref="D355:AE355">
    <cfRule type="cellIs" dxfId="263" priority="10" operator="lessThan">
      <formula>0</formula>
    </cfRule>
  </conditionalFormatting>
  <conditionalFormatting sqref="D453:AE453">
    <cfRule type="cellIs" dxfId="262" priority="9" operator="lessThan">
      <formula>0</formula>
    </cfRule>
  </conditionalFormatting>
  <conditionalFormatting sqref="D453:AE453">
    <cfRule type="cellIs" dxfId="261" priority="7" operator="equal">
      <formula>0</formula>
    </cfRule>
    <cfRule type="cellIs" dxfId="260" priority="8" operator="equal">
      <formula>0</formula>
    </cfRule>
  </conditionalFormatting>
  <conditionalFormatting sqref="D597:AE597">
    <cfRule type="cellIs" dxfId="259" priority="6" operator="lessThan">
      <formula>0</formula>
    </cfRule>
  </conditionalFormatting>
  <conditionalFormatting sqref="D597:AE597">
    <cfRule type="cellIs" dxfId="258" priority="4" operator="equal">
      <formula>0</formula>
    </cfRule>
    <cfRule type="cellIs" dxfId="257" priority="5" operator="equal">
      <formula>0</formula>
    </cfRule>
  </conditionalFormatting>
  <conditionalFormatting sqref="D654:AE654">
    <cfRule type="cellIs" dxfId="256" priority="3" operator="lessThan">
      <formula>0</formula>
    </cfRule>
  </conditionalFormatting>
  <conditionalFormatting sqref="D654:AE654">
    <cfRule type="cellIs" dxfId="255" priority="1" operator="equal">
      <formula>0</formula>
    </cfRule>
    <cfRule type="cellIs" dxfId="254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3.1831155286276884E-2</v>
      </c>
      <c r="Z4" s="28">
        <f t="shared" si="0"/>
        <v>3.383127261269147E-2</v>
      </c>
      <c r="AA4" s="28">
        <f t="shared" si="0"/>
        <v>3.3349505136094672E-2</v>
      </c>
      <c r="AB4" s="28">
        <f t="shared" si="0"/>
        <v>3.5126087896360271E-2</v>
      </c>
      <c r="AC4" s="28">
        <f t="shared" si="0"/>
        <v>2.9411993820440428E-2</v>
      </c>
      <c r="AD4" s="28">
        <f t="shared" si="0"/>
        <v>3.2373987827145463E-2</v>
      </c>
      <c r="AE4" s="28">
        <f t="shared" si="0"/>
        <v>3.0760903137940554E-2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3.1831155286276884E-2</v>
      </c>
      <c r="Z111" s="21">
        <f t="shared" si="27"/>
        <v>3.383127261269147E-2</v>
      </c>
      <c r="AA111" s="21">
        <f t="shared" si="27"/>
        <v>3.3349505136094672E-2</v>
      </c>
      <c r="AB111" s="21">
        <f t="shared" si="27"/>
        <v>3.5126087896360271E-2</v>
      </c>
      <c r="AC111" s="21">
        <f t="shared" si="27"/>
        <v>2.9411993820440428E-2</v>
      </c>
      <c r="AD111" s="21">
        <f t="shared" si="27"/>
        <v>3.2373987827145463E-2</v>
      </c>
      <c r="AE111" s="21">
        <f t="shared" si="27"/>
        <v>3.0760903137940554E-2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0">+D145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2">+D155+D156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3">+C174+C178+C182</f>
        <v>0</v>
      </c>
      <c r="D173" s="21">
        <f t="shared" si="33"/>
        <v>0</v>
      </c>
      <c r="E173" s="21">
        <f t="shared" si="33"/>
        <v>0</v>
      </c>
      <c r="F173" s="21">
        <f t="shared" si="33"/>
        <v>0</v>
      </c>
      <c r="G173" s="21">
        <f t="shared" si="33"/>
        <v>0</v>
      </c>
      <c r="H173" s="21">
        <f t="shared" si="33"/>
        <v>0</v>
      </c>
      <c r="I173" s="21">
        <f t="shared" si="33"/>
        <v>0</v>
      </c>
      <c r="J173" s="21">
        <f t="shared" si="33"/>
        <v>0</v>
      </c>
      <c r="K173" s="21">
        <f t="shared" si="33"/>
        <v>0</v>
      </c>
      <c r="L173" s="21">
        <f t="shared" si="33"/>
        <v>0</v>
      </c>
      <c r="M173" s="21">
        <f t="shared" si="33"/>
        <v>0</v>
      </c>
      <c r="N173" s="21">
        <f t="shared" si="33"/>
        <v>0</v>
      </c>
      <c r="O173" s="21">
        <f t="shared" si="33"/>
        <v>0</v>
      </c>
      <c r="P173" s="21">
        <f t="shared" si="33"/>
        <v>0</v>
      </c>
      <c r="Q173" s="21">
        <f t="shared" si="33"/>
        <v>0</v>
      </c>
      <c r="R173" s="21">
        <f t="shared" si="33"/>
        <v>0</v>
      </c>
      <c r="S173" s="21">
        <f t="shared" si="33"/>
        <v>0</v>
      </c>
      <c r="T173" s="21">
        <f t="shared" si="33"/>
        <v>0</v>
      </c>
      <c r="U173" s="21">
        <f t="shared" si="33"/>
        <v>0</v>
      </c>
      <c r="V173" s="21">
        <f t="shared" si="33"/>
        <v>0</v>
      </c>
      <c r="W173" s="21">
        <f t="shared" si="33"/>
        <v>0</v>
      </c>
      <c r="X173" s="21">
        <f t="shared" si="33"/>
        <v>0</v>
      </c>
      <c r="Y173" s="21">
        <f t="shared" si="33"/>
        <v>3.1831155286276884E-2</v>
      </c>
      <c r="Z173" s="21">
        <f t="shared" si="33"/>
        <v>3.383127261269147E-2</v>
      </c>
      <c r="AA173" s="21">
        <f t="shared" si="33"/>
        <v>3.3349505136094672E-2</v>
      </c>
      <c r="AB173" s="21">
        <f t="shared" si="33"/>
        <v>3.5126087896360271E-2</v>
      </c>
      <c r="AC173" s="21">
        <f t="shared" si="33"/>
        <v>2.9411993820440428E-2</v>
      </c>
      <c r="AD173" s="21">
        <f t="shared" si="33"/>
        <v>3.2373987827145463E-2</v>
      </c>
      <c r="AE173" s="21">
        <f t="shared" si="33"/>
        <v>3.0760903137940554E-2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4">+D175+D176+D177</f>
        <v>0</v>
      </c>
      <c r="E174" s="21">
        <f t="shared" si="34"/>
        <v>0</v>
      </c>
      <c r="F174" s="21">
        <f t="shared" si="34"/>
        <v>0</v>
      </c>
      <c r="G174" s="21">
        <f t="shared" si="34"/>
        <v>0</v>
      </c>
      <c r="H174" s="21">
        <f t="shared" si="34"/>
        <v>0</v>
      </c>
      <c r="I174" s="21">
        <f t="shared" si="34"/>
        <v>0</v>
      </c>
      <c r="J174" s="21">
        <f t="shared" si="34"/>
        <v>0</v>
      </c>
      <c r="K174" s="21">
        <f t="shared" si="34"/>
        <v>0</v>
      </c>
      <c r="L174" s="21">
        <f t="shared" si="34"/>
        <v>0</v>
      </c>
      <c r="M174" s="21">
        <f t="shared" si="34"/>
        <v>0</v>
      </c>
      <c r="N174" s="21">
        <f t="shared" si="34"/>
        <v>0</v>
      </c>
      <c r="O174" s="21">
        <f t="shared" si="34"/>
        <v>0</v>
      </c>
      <c r="P174" s="21">
        <f t="shared" si="34"/>
        <v>0</v>
      </c>
      <c r="Q174" s="21">
        <f t="shared" si="34"/>
        <v>0</v>
      </c>
      <c r="R174" s="21">
        <f t="shared" si="34"/>
        <v>0</v>
      </c>
      <c r="S174" s="21">
        <f t="shared" si="34"/>
        <v>0</v>
      </c>
      <c r="T174" s="21">
        <f t="shared" si="34"/>
        <v>0</v>
      </c>
      <c r="U174" s="21">
        <f t="shared" si="34"/>
        <v>0</v>
      </c>
      <c r="V174" s="21">
        <f t="shared" si="34"/>
        <v>0</v>
      </c>
      <c r="W174" s="21">
        <f t="shared" si="34"/>
        <v>0</v>
      </c>
      <c r="X174" s="21">
        <f t="shared" si="34"/>
        <v>0</v>
      </c>
      <c r="Y174" s="21">
        <f t="shared" si="34"/>
        <v>3.1831155286276884E-2</v>
      </c>
      <c r="Z174" s="21">
        <f t="shared" si="34"/>
        <v>3.383127261269147E-2</v>
      </c>
      <c r="AA174" s="21">
        <f t="shared" si="34"/>
        <v>3.3349505136094672E-2</v>
      </c>
      <c r="AB174" s="21">
        <f t="shared" si="34"/>
        <v>3.5126087896360271E-2</v>
      </c>
      <c r="AC174" s="21">
        <f t="shared" si="34"/>
        <v>2.9411993820440428E-2</v>
      </c>
      <c r="AD174" s="21">
        <f t="shared" si="34"/>
        <v>3.2373987827145463E-2</v>
      </c>
      <c r="AE174" s="21">
        <f t="shared" si="34"/>
        <v>3.0760903137940554E-2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4.5596753710996675E-3</v>
      </c>
      <c r="Z175" s="27">
        <v>6.1645213129102846E-3</v>
      </c>
      <c r="AA175" s="27">
        <v>4.2160662721893493E-3</v>
      </c>
      <c r="AB175" s="27">
        <v>4.5344516224552749E-3</v>
      </c>
      <c r="AC175" s="27">
        <v>4.4208105702992651E-3</v>
      </c>
      <c r="AD175" s="27">
        <v>7.3882130249543513E-3</v>
      </c>
      <c r="AE175" s="27">
        <v>5.9905232354835747E-3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2.6773575159042714E-2</v>
      </c>
      <c r="Z176" s="27">
        <v>2.7666751299781182E-2</v>
      </c>
      <c r="AA176" s="27">
        <v>2.6142906319526628E-2</v>
      </c>
      <c r="AB176" s="27">
        <v>2.5781272301048739E-2</v>
      </c>
      <c r="AC176" s="27">
        <v>2.4943770579333707E-2</v>
      </c>
      <c r="AD176" s="27">
        <v>2.465232306755934E-2</v>
      </c>
      <c r="AE176" s="27">
        <v>2.4172422784577159E-2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4.979047561345047E-4</v>
      </c>
      <c r="Z177" s="27">
        <v>0</v>
      </c>
      <c r="AA177" s="27">
        <v>2.9905325443786981E-3</v>
      </c>
      <c r="AB177" s="27">
        <v>4.8103639728562615E-3</v>
      </c>
      <c r="AC177" s="27">
        <v>4.7412670807453414E-5</v>
      </c>
      <c r="AD177" s="27">
        <v>3.3345173463177112E-4</v>
      </c>
      <c r="AE177" s="27">
        <v>5.979571178798196E-4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5">+D179+D180+D181</f>
        <v>0</v>
      </c>
      <c r="E178" s="21">
        <f t="shared" si="35"/>
        <v>0</v>
      </c>
      <c r="F178" s="21">
        <f t="shared" si="35"/>
        <v>0</v>
      </c>
      <c r="G178" s="21">
        <f t="shared" si="35"/>
        <v>0</v>
      </c>
      <c r="H178" s="21">
        <f t="shared" si="35"/>
        <v>0</v>
      </c>
      <c r="I178" s="21">
        <f t="shared" si="35"/>
        <v>0</v>
      </c>
      <c r="J178" s="21">
        <f t="shared" si="35"/>
        <v>0</v>
      </c>
      <c r="K178" s="21">
        <f t="shared" si="35"/>
        <v>0</v>
      </c>
      <c r="L178" s="21">
        <f t="shared" si="35"/>
        <v>0</v>
      </c>
      <c r="M178" s="21">
        <f t="shared" si="35"/>
        <v>0</v>
      </c>
      <c r="N178" s="21">
        <f t="shared" si="35"/>
        <v>0</v>
      </c>
      <c r="O178" s="21">
        <f t="shared" si="35"/>
        <v>0</v>
      </c>
      <c r="P178" s="21">
        <f t="shared" si="35"/>
        <v>0</v>
      </c>
      <c r="Q178" s="21">
        <f t="shared" si="35"/>
        <v>0</v>
      </c>
      <c r="R178" s="21">
        <f t="shared" si="35"/>
        <v>0</v>
      </c>
      <c r="S178" s="21">
        <f t="shared" si="35"/>
        <v>0</v>
      </c>
      <c r="T178" s="21">
        <f t="shared" si="35"/>
        <v>0</v>
      </c>
      <c r="U178" s="21">
        <f t="shared" si="35"/>
        <v>0</v>
      </c>
      <c r="V178" s="21">
        <f t="shared" si="35"/>
        <v>0</v>
      </c>
      <c r="W178" s="21">
        <f t="shared" si="35"/>
        <v>0</v>
      </c>
      <c r="X178" s="21">
        <f t="shared" si="35"/>
        <v>0</v>
      </c>
      <c r="Y178" s="21">
        <f t="shared" si="35"/>
        <v>0</v>
      </c>
      <c r="Z178" s="21">
        <f t="shared" si="35"/>
        <v>0</v>
      </c>
      <c r="AA178" s="21">
        <f t="shared" si="35"/>
        <v>0</v>
      </c>
      <c r="AB178" s="21">
        <f t="shared" si="35"/>
        <v>0</v>
      </c>
      <c r="AC178" s="21">
        <f t="shared" si="35"/>
        <v>0</v>
      </c>
      <c r="AD178" s="21">
        <f t="shared" si="35"/>
        <v>0</v>
      </c>
      <c r="AE178" s="21">
        <f t="shared" si="35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0</v>
      </c>
      <c r="D455" s="28">
        <f t="shared" si="94"/>
        <v>0</v>
      </c>
      <c r="E455" s="28">
        <f t="shared" si="94"/>
        <v>0</v>
      </c>
      <c r="F455" s="28">
        <f t="shared" si="94"/>
        <v>0</v>
      </c>
      <c r="G455" s="28">
        <f t="shared" si="94"/>
        <v>0</v>
      </c>
      <c r="H455" s="28">
        <f t="shared" si="94"/>
        <v>0</v>
      </c>
      <c r="I455" s="28">
        <f t="shared" si="94"/>
        <v>0</v>
      </c>
      <c r="J455" s="28">
        <f t="shared" si="94"/>
        <v>0</v>
      </c>
      <c r="K455" s="28">
        <f t="shared" si="94"/>
        <v>0</v>
      </c>
      <c r="L455" s="28">
        <f t="shared" si="94"/>
        <v>0</v>
      </c>
      <c r="M455" s="28">
        <f t="shared" si="94"/>
        <v>0</v>
      </c>
      <c r="N455" s="28">
        <f t="shared" si="94"/>
        <v>0</v>
      </c>
      <c r="O455" s="28">
        <f t="shared" si="94"/>
        <v>0</v>
      </c>
      <c r="P455" s="28">
        <f t="shared" si="94"/>
        <v>0</v>
      </c>
      <c r="Q455" s="28">
        <f t="shared" si="94"/>
        <v>0</v>
      </c>
      <c r="R455" s="28">
        <f t="shared" si="94"/>
        <v>0</v>
      </c>
      <c r="S455" s="28">
        <f t="shared" si="94"/>
        <v>0</v>
      </c>
      <c r="T455" s="28">
        <f t="shared" si="94"/>
        <v>0</v>
      </c>
      <c r="U455" s="28">
        <f t="shared" si="94"/>
        <v>0</v>
      </c>
      <c r="V455" s="28">
        <f t="shared" si="94"/>
        <v>0</v>
      </c>
      <c r="W455" s="28">
        <f t="shared" si="94"/>
        <v>0</v>
      </c>
      <c r="X455" s="28">
        <f t="shared" si="94"/>
        <v>0</v>
      </c>
      <c r="Y455" s="28">
        <f t="shared" si="94"/>
        <v>3.1831155286276884E-2</v>
      </c>
      <c r="Z455" s="28">
        <f t="shared" si="94"/>
        <v>3.383127261269147E-2</v>
      </c>
      <c r="AA455" s="28">
        <f t="shared" si="94"/>
        <v>3.3349505136094672E-2</v>
      </c>
      <c r="AB455" s="28">
        <f t="shared" si="94"/>
        <v>3.5126087896360271E-2</v>
      </c>
      <c r="AC455" s="28">
        <f t="shared" si="94"/>
        <v>2.9411993820440428E-2</v>
      </c>
      <c r="AD455" s="28">
        <f t="shared" si="94"/>
        <v>3.2373987827145463E-2</v>
      </c>
      <c r="AE455" s="28">
        <f t="shared" si="94"/>
        <v>3.0760903137940554E-2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0</v>
      </c>
      <c r="D471" s="28">
        <f t="shared" si="99"/>
        <v>0</v>
      </c>
      <c r="E471" s="28">
        <f t="shared" si="99"/>
        <v>0</v>
      </c>
      <c r="F471" s="28">
        <f t="shared" si="99"/>
        <v>0</v>
      </c>
      <c r="G471" s="28">
        <f t="shared" si="99"/>
        <v>0</v>
      </c>
      <c r="H471" s="28">
        <f t="shared" si="99"/>
        <v>0</v>
      </c>
      <c r="I471" s="28">
        <f t="shared" si="99"/>
        <v>0</v>
      </c>
      <c r="J471" s="28">
        <f t="shared" si="99"/>
        <v>0</v>
      </c>
      <c r="K471" s="28">
        <f t="shared" si="99"/>
        <v>0</v>
      </c>
      <c r="L471" s="28">
        <f t="shared" si="99"/>
        <v>0</v>
      </c>
      <c r="M471" s="28">
        <f t="shared" si="99"/>
        <v>0</v>
      </c>
      <c r="N471" s="28">
        <f t="shared" si="99"/>
        <v>0</v>
      </c>
      <c r="O471" s="28">
        <f t="shared" si="99"/>
        <v>0</v>
      </c>
      <c r="P471" s="28">
        <f t="shared" si="99"/>
        <v>0</v>
      </c>
      <c r="Q471" s="28">
        <f t="shared" si="99"/>
        <v>0</v>
      </c>
      <c r="R471" s="28">
        <f t="shared" si="99"/>
        <v>0</v>
      </c>
      <c r="S471" s="28">
        <f t="shared" si="99"/>
        <v>0</v>
      </c>
      <c r="T471" s="28">
        <f t="shared" si="99"/>
        <v>0</v>
      </c>
      <c r="U471" s="28">
        <f t="shared" si="99"/>
        <v>0</v>
      </c>
      <c r="V471" s="28">
        <f t="shared" si="99"/>
        <v>0</v>
      </c>
      <c r="W471" s="28">
        <f t="shared" si="99"/>
        <v>0</v>
      </c>
      <c r="X471" s="28">
        <f t="shared" si="99"/>
        <v>0</v>
      </c>
      <c r="Y471" s="28">
        <f t="shared" si="99"/>
        <v>3.1831155286276884E-2</v>
      </c>
      <c r="Z471" s="28">
        <f t="shared" si="99"/>
        <v>3.383127261269147E-2</v>
      </c>
      <c r="AA471" s="28">
        <f t="shared" si="99"/>
        <v>3.3349505136094672E-2</v>
      </c>
      <c r="AB471" s="28">
        <f t="shared" si="99"/>
        <v>3.5126087896360271E-2</v>
      </c>
      <c r="AC471" s="28">
        <f t="shared" si="99"/>
        <v>2.9411993820440428E-2</v>
      </c>
      <c r="AD471" s="28">
        <f t="shared" si="99"/>
        <v>3.2373987827145463E-2</v>
      </c>
      <c r="AE471" s="28">
        <f t="shared" si="99"/>
        <v>3.0760903137940554E-2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2">+D493</f>
        <v>0</v>
      </c>
      <c r="E489" s="21">
        <f t="shared" si="102"/>
        <v>0</v>
      </c>
      <c r="F489" s="21">
        <f t="shared" si="102"/>
        <v>0</v>
      </c>
      <c r="G489" s="21">
        <f t="shared" si="102"/>
        <v>0</v>
      </c>
      <c r="H489" s="21">
        <f t="shared" si="102"/>
        <v>0</v>
      </c>
      <c r="I489" s="21">
        <f t="shared" si="102"/>
        <v>0</v>
      </c>
      <c r="J489" s="21">
        <f t="shared" si="102"/>
        <v>0</v>
      </c>
      <c r="K489" s="21">
        <f t="shared" si="102"/>
        <v>0</v>
      </c>
      <c r="L489" s="21">
        <f t="shared" si="102"/>
        <v>0</v>
      </c>
      <c r="M489" s="21">
        <f t="shared" si="102"/>
        <v>0</v>
      </c>
      <c r="N489" s="21">
        <f t="shared" si="102"/>
        <v>0</v>
      </c>
      <c r="O489" s="21">
        <f t="shared" si="102"/>
        <v>0</v>
      </c>
      <c r="P489" s="21">
        <f t="shared" si="102"/>
        <v>0</v>
      </c>
      <c r="Q489" s="21">
        <f t="shared" si="102"/>
        <v>0</v>
      </c>
      <c r="R489" s="21">
        <f t="shared" si="102"/>
        <v>0</v>
      </c>
      <c r="S489" s="21">
        <f t="shared" si="102"/>
        <v>0</v>
      </c>
      <c r="T489" s="21">
        <f t="shared" si="102"/>
        <v>0</v>
      </c>
      <c r="U489" s="21">
        <f t="shared" si="102"/>
        <v>0</v>
      </c>
      <c r="V489" s="21">
        <f t="shared" si="102"/>
        <v>0</v>
      </c>
      <c r="W489" s="21">
        <f t="shared" si="102"/>
        <v>0</v>
      </c>
      <c r="X489" s="21">
        <f t="shared" si="102"/>
        <v>0</v>
      </c>
      <c r="Y489" s="21">
        <f t="shared" si="102"/>
        <v>0</v>
      </c>
      <c r="Z489" s="21">
        <f t="shared" si="102"/>
        <v>0</v>
      </c>
      <c r="AA489" s="21">
        <f t="shared" si="102"/>
        <v>0</v>
      </c>
      <c r="AB489" s="21">
        <f t="shared" si="102"/>
        <v>0</v>
      </c>
      <c r="AC489" s="21">
        <f t="shared" si="102"/>
        <v>0</v>
      </c>
      <c r="AD489" s="21">
        <f t="shared" si="102"/>
        <v>0</v>
      </c>
      <c r="AE489" s="21">
        <f t="shared" si="102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3">+D145</f>
        <v>0</v>
      </c>
      <c r="E493" s="37">
        <f t="shared" si="103"/>
        <v>0</v>
      </c>
      <c r="F493" s="37">
        <f t="shared" si="103"/>
        <v>0</v>
      </c>
      <c r="G493" s="37">
        <f t="shared" si="103"/>
        <v>0</v>
      </c>
      <c r="H493" s="37">
        <f t="shared" si="103"/>
        <v>0</v>
      </c>
      <c r="I493" s="37">
        <f t="shared" si="103"/>
        <v>0</v>
      </c>
      <c r="J493" s="37">
        <f t="shared" si="103"/>
        <v>0</v>
      </c>
      <c r="K493" s="37">
        <f t="shared" si="103"/>
        <v>0</v>
      </c>
      <c r="L493" s="37">
        <f t="shared" si="103"/>
        <v>0</v>
      </c>
      <c r="M493" s="37">
        <f t="shared" si="103"/>
        <v>0</v>
      </c>
      <c r="N493" s="37">
        <f t="shared" si="103"/>
        <v>0</v>
      </c>
      <c r="O493" s="37">
        <f t="shared" si="103"/>
        <v>0</v>
      </c>
      <c r="P493" s="37">
        <f t="shared" si="103"/>
        <v>0</v>
      </c>
      <c r="Q493" s="37">
        <f t="shared" si="103"/>
        <v>0</v>
      </c>
      <c r="R493" s="37">
        <f t="shared" si="103"/>
        <v>0</v>
      </c>
      <c r="S493" s="37">
        <f t="shared" si="103"/>
        <v>0</v>
      </c>
      <c r="T493" s="37">
        <f t="shared" si="103"/>
        <v>0</v>
      </c>
      <c r="U493" s="37">
        <f t="shared" si="103"/>
        <v>0</v>
      </c>
      <c r="V493" s="37">
        <f t="shared" si="103"/>
        <v>0</v>
      </c>
      <c r="W493" s="37">
        <f t="shared" si="103"/>
        <v>0</v>
      </c>
      <c r="X493" s="37">
        <f t="shared" si="103"/>
        <v>0</v>
      </c>
      <c r="Y493" s="37">
        <f t="shared" si="103"/>
        <v>0</v>
      </c>
      <c r="Z493" s="37">
        <f t="shared" si="103"/>
        <v>0</v>
      </c>
      <c r="AA493" s="37">
        <f t="shared" si="103"/>
        <v>0</v>
      </c>
      <c r="AB493" s="37">
        <f t="shared" si="103"/>
        <v>0</v>
      </c>
      <c r="AC493" s="37">
        <f t="shared" si="103"/>
        <v>0</v>
      </c>
      <c r="AD493" s="37">
        <f t="shared" si="103"/>
        <v>0</v>
      </c>
      <c r="AE493" s="37">
        <f t="shared" si="103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4">+D503+D504+D507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6">+D156</f>
        <v>0</v>
      </c>
      <c r="E504" s="37">
        <f t="shared" si="106"/>
        <v>0</v>
      </c>
      <c r="F504" s="37">
        <f t="shared" si="106"/>
        <v>0</v>
      </c>
      <c r="G504" s="37">
        <f t="shared" si="106"/>
        <v>0</v>
      </c>
      <c r="H504" s="37">
        <f t="shared" si="106"/>
        <v>0</v>
      </c>
      <c r="I504" s="37">
        <f t="shared" si="106"/>
        <v>0</v>
      </c>
      <c r="J504" s="37">
        <f t="shared" si="106"/>
        <v>0</v>
      </c>
      <c r="K504" s="37">
        <f t="shared" si="106"/>
        <v>0</v>
      </c>
      <c r="L504" s="37">
        <f t="shared" si="106"/>
        <v>0</v>
      </c>
      <c r="M504" s="37">
        <f t="shared" si="106"/>
        <v>0</v>
      </c>
      <c r="N504" s="37">
        <f t="shared" si="106"/>
        <v>0</v>
      </c>
      <c r="O504" s="37">
        <f t="shared" si="106"/>
        <v>0</v>
      </c>
      <c r="P504" s="37">
        <f t="shared" si="106"/>
        <v>0</v>
      </c>
      <c r="Q504" s="37">
        <f t="shared" si="106"/>
        <v>0</v>
      </c>
      <c r="R504" s="37">
        <f t="shared" si="106"/>
        <v>0</v>
      </c>
      <c r="S504" s="37">
        <f t="shared" si="106"/>
        <v>0</v>
      </c>
      <c r="T504" s="37">
        <f t="shared" si="106"/>
        <v>0</v>
      </c>
      <c r="U504" s="37">
        <f t="shared" si="106"/>
        <v>0</v>
      </c>
      <c r="V504" s="37">
        <f t="shared" si="106"/>
        <v>0</v>
      </c>
      <c r="W504" s="37">
        <f t="shared" si="106"/>
        <v>0</v>
      </c>
      <c r="X504" s="37">
        <f t="shared" si="106"/>
        <v>0</v>
      </c>
      <c r="Y504" s="37">
        <f t="shared" si="106"/>
        <v>0</v>
      </c>
      <c r="Z504" s="37">
        <f t="shared" si="106"/>
        <v>0</v>
      </c>
      <c r="AA504" s="37">
        <f t="shared" si="106"/>
        <v>0</v>
      </c>
      <c r="AB504" s="37">
        <f t="shared" si="106"/>
        <v>0</v>
      </c>
      <c r="AC504" s="37">
        <f t="shared" si="106"/>
        <v>0</v>
      </c>
      <c r="AD504" s="37">
        <f t="shared" si="106"/>
        <v>0</v>
      </c>
      <c r="AE504" s="37">
        <f t="shared" si="106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7">+D516+D517</f>
        <v>0</v>
      </c>
      <c r="E515" s="21">
        <f t="shared" si="107"/>
        <v>0</v>
      </c>
      <c r="F515" s="21">
        <f t="shared" si="107"/>
        <v>0</v>
      </c>
      <c r="G515" s="21">
        <f t="shared" si="107"/>
        <v>0</v>
      </c>
      <c r="H515" s="21">
        <f t="shared" si="107"/>
        <v>0</v>
      </c>
      <c r="I515" s="21">
        <f t="shared" si="107"/>
        <v>0</v>
      </c>
      <c r="J515" s="21">
        <f t="shared" si="107"/>
        <v>0</v>
      </c>
      <c r="K515" s="21">
        <f t="shared" si="107"/>
        <v>0</v>
      </c>
      <c r="L515" s="21">
        <f t="shared" si="107"/>
        <v>0</v>
      </c>
      <c r="M515" s="21">
        <f t="shared" si="107"/>
        <v>0</v>
      </c>
      <c r="N515" s="21">
        <f t="shared" si="107"/>
        <v>0</v>
      </c>
      <c r="O515" s="21">
        <f t="shared" si="107"/>
        <v>0</v>
      </c>
      <c r="P515" s="21">
        <f t="shared" si="107"/>
        <v>0</v>
      </c>
      <c r="Q515" s="21">
        <f t="shared" si="107"/>
        <v>0</v>
      </c>
      <c r="R515" s="21">
        <f t="shared" si="107"/>
        <v>0</v>
      </c>
      <c r="S515" s="21">
        <f t="shared" si="107"/>
        <v>0</v>
      </c>
      <c r="T515" s="21">
        <f t="shared" si="107"/>
        <v>0</v>
      </c>
      <c r="U515" s="21">
        <f t="shared" si="107"/>
        <v>0</v>
      </c>
      <c r="V515" s="21">
        <f t="shared" si="107"/>
        <v>0</v>
      </c>
      <c r="W515" s="21">
        <f t="shared" si="107"/>
        <v>0</v>
      </c>
      <c r="X515" s="21">
        <f t="shared" si="107"/>
        <v>0</v>
      </c>
      <c r="Y515" s="21">
        <f t="shared" si="107"/>
        <v>3.1831155286276884E-2</v>
      </c>
      <c r="Z515" s="21">
        <f t="shared" si="107"/>
        <v>3.383127261269147E-2</v>
      </c>
      <c r="AA515" s="21">
        <f t="shared" si="107"/>
        <v>3.3349505136094672E-2</v>
      </c>
      <c r="AB515" s="21">
        <f t="shared" si="107"/>
        <v>3.5126087896360271E-2</v>
      </c>
      <c r="AC515" s="21">
        <f t="shared" si="107"/>
        <v>2.9411993820440428E-2</v>
      </c>
      <c r="AD515" s="21">
        <f t="shared" si="107"/>
        <v>3.2373987827145463E-2</v>
      </c>
      <c r="AE515" s="21">
        <f t="shared" si="107"/>
        <v>3.0760903137940554E-2</v>
      </c>
    </row>
    <row r="516" spans="1:31" x14ac:dyDescent="0.2">
      <c r="A516" s="9" t="s">
        <v>360</v>
      </c>
      <c r="B516" s="4" t="s">
        <v>361</v>
      </c>
      <c r="C516" s="37">
        <f t="shared" ref="C516:AE516" si="108">+C170</f>
        <v>0</v>
      </c>
      <c r="D516" s="37">
        <f t="shared" si="108"/>
        <v>0</v>
      </c>
      <c r="E516" s="37">
        <f t="shared" si="108"/>
        <v>0</v>
      </c>
      <c r="F516" s="37">
        <f t="shared" si="108"/>
        <v>0</v>
      </c>
      <c r="G516" s="37">
        <f t="shared" si="108"/>
        <v>0</v>
      </c>
      <c r="H516" s="37">
        <f t="shared" si="108"/>
        <v>0</v>
      </c>
      <c r="I516" s="37">
        <f t="shared" si="108"/>
        <v>0</v>
      </c>
      <c r="J516" s="37">
        <f t="shared" si="108"/>
        <v>0</v>
      </c>
      <c r="K516" s="37">
        <f t="shared" si="108"/>
        <v>0</v>
      </c>
      <c r="L516" s="37">
        <f t="shared" si="108"/>
        <v>0</v>
      </c>
      <c r="M516" s="37">
        <f t="shared" si="108"/>
        <v>0</v>
      </c>
      <c r="N516" s="37">
        <f t="shared" si="108"/>
        <v>0</v>
      </c>
      <c r="O516" s="37">
        <f t="shared" si="108"/>
        <v>0</v>
      </c>
      <c r="P516" s="37">
        <f t="shared" si="108"/>
        <v>0</v>
      </c>
      <c r="Q516" s="37">
        <f t="shared" si="108"/>
        <v>0</v>
      </c>
      <c r="R516" s="37">
        <f t="shared" si="108"/>
        <v>0</v>
      </c>
      <c r="S516" s="37">
        <f t="shared" si="108"/>
        <v>0</v>
      </c>
      <c r="T516" s="37">
        <f t="shared" si="108"/>
        <v>0</v>
      </c>
      <c r="U516" s="37">
        <f t="shared" si="108"/>
        <v>0</v>
      </c>
      <c r="V516" s="37">
        <f t="shared" si="108"/>
        <v>0</v>
      </c>
      <c r="W516" s="37">
        <f t="shared" si="108"/>
        <v>0</v>
      </c>
      <c r="X516" s="37">
        <f t="shared" si="108"/>
        <v>0</v>
      </c>
      <c r="Y516" s="37">
        <f t="shared" si="108"/>
        <v>0</v>
      </c>
      <c r="Z516" s="37">
        <f t="shared" si="108"/>
        <v>0</v>
      </c>
      <c r="AA516" s="37">
        <f t="shared" si="108"/>
        <v>0</v>
      </c>
      <c r="AB516" s="37">
        <f t="shared" si="108"/>
        <v>0</v>
      </c>
      <c r="AC516" s="37">
        <f t="shared" si="108"/>
        <v>0</v>
      </c>
      <c r="AD516" s="37">
        <f t="shared" si="108"/>
        <v>0</v>
      </c>
      <c r="AE516" s="37">
        <f t="shared" si="108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09">+C174</f>
        <v>0</v>
      </c>
      <c r="D517" s="37">
        <f t="shared" si="109"/>
        <v>0</v>
      </c>
      <c r="E517" s="37">
        <f t="shared" si="109"/>
        <v>0</v>
      </c>
      <c r="F517" s="37">
        <f t="shared" si="109"/>
        <v>0</v>
      </c>
      <c r="G517" s="37">
        <f t="shared" si="109"/>
        <v>0</v>
      </c>
      <c r="H517" s="37">
        <f t="shared" si="109"/>
        <v>0</v>
      </c>
      <c r="I517" s="37">
        <f t="shared" si="109"/>
        <v>0</v>
      </c>
      <c r="J517" s="37">
        <f t="shared" si="109"/>
        <v>0</v>
      </c>
      <c r="K517" s="37">
        <f t="shared" si="109"/>
        <v>0</v>
      </c>
      <c r="L517" s="37">
        <f t="shared" si="109"/>
        <v>0</v>
      </c>
      <c r="M517" s="37">
        <f t="shared" si="109"/>
        <v>0</v>
      </c>
      <c r="N517" s="37">
        <f t="shared" si="109"/>
        <v>0</v>
      </c>
      <c r="O517" s="37">
        <f t="shared" si="109"/>
        <v>0</v>
      </c>
      <c r="P517" s="37">
        <f t="shared" si="109"/>
        <v>0</v>
      </c>
      <c r="Q517" s="37">
        <f t="shared" si="109"/>
        <v>0</v>
      </c>
      <c r="R517" s="37">
        <f t="shared" si="109"/>
        <v>0</v>
      </c>
      <c r="S517" s="37">
        <f t="shared" si="109"/>
        <v>0</v>
      </c>
      <c r="T517" s="37">
        <f t="shared" si="109"/>
        <v>0</v>
      </c>
      <c r="U517" s="37">
        <f t="shared" si="109"/>
        <v>0</v>
      </c>
      <c r="V517" s="37">
        <f t="shared" si="109"/>
        <v>0</v>
      </c>
      <c r="W517" s="37">
        <f t="shared" si="109"/>
        <v>0</v>
      </c>
      <c r="X517" s="37">
        <f t="shared" si="109"/>
        <v>0</v>
      </c>
      <c r="Y517" s="37">
        <f t="shared" si="109"/>
        <v>3.1831155286276884E-2</v>
      </c>
      <c r="Z517" s="37">
        <f t="shared" si="109"/>
        <v>3.383127261269147E-2</v>
      </c>
      <c r="AA517" s="37">
        <f t="shared" si="109"/>
        <v>3.3349505136094672E-2</v>
      </c>
      <c r="AB517" s="37">
        <f t="shared" si="109"/>
        <v>3.5126087896360271E-2</v>
      </c>
      <c r="AC517" s="37">
        <f t="shared" si="109"/>
        <v>2.9411993820440428E-2</v>
      </c>
      <c r="AD517" s="37">
        <f t="shared" si="109"/>
        <v>3.2373987827145463E-2</v>
      </c>
      <c r="AE517" s="37">
        <f t="shared" si="109"/>
        <v>3.0760903137940554E-2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0">+C525+C530+C536+C541+C544+C545+C549+C552++C553+C554</f>
        <v>0</v>
      </c>
      <c r="D524" s="28">
        <f t="shared" si="110"/>
        <v>0</v>
      </c>
      <c r="E524" s="28">
        <f t="shared" si="110"/>
        <v>0</v>
      </c>
      <c r="F524" s="28">
        <f t="shared" si="110"/>
        <v>0</v>
      </c>
      <c r="G524" s="28">
        <f t="shared" si="110"/>
        <v>0</v>
      </c>
      <c r="H524" s="28">
        <f t="shared" si="110"/>
        <v>0</v>
      </c>
      <c r="I524" s="28">
        <f t="shared" si="110"/>
        <v>0</v>
      </c>
      <c r="J524" s="28">
        <f t="shared" si="110"/>
        <v>0</v>
      </c>
      <c r="K524" s="28">
        <f t="shared" si="110"/>
        <v>0</v>
      </c>
      <c r="L524" s="28">
        <f t="shared" si="110"/>
        <v>0</v>
      </c>
      <c r="M524" s="28">
        <f t="shared" si="110"/>
        <v>0</v>
      </c>
      <c r="N524" s="28">
        <f t="shared" si="110"/>
        <v>0</v>
      </c>
      <c r="O524" s="28">
        <f t="shared" si="110"/>
        <v>0</v>
      </c>
      <c r="P524" s="28">
        <f t="shared" si="110"/>
        <v>0</v>
      </c>
      <c r="Q524" s="28">
        <f t="shared" si="110"/>
        <v>0</v>
      </c>
      <c r="R524" s="28">
        <f t="shared" si="110"/>
        <v>0</v>
      </c>
      <c r="S524" s="28">
        <f t="shared" si="110"/>
        <v>0</v>
      </c>
      <c r="T524" s="28">
        <f t="shared" si="110"/>
        <v>0</v>
      </c>
      <c r="U524" s="28">
        <f t="shared" si="110"/>
        <v>0</v>
      </c>
      <c r="V524" s="28">
        <f t="shared" si="110"/>
        <v>0</v>
      </c>
      <c r="W524" s="28">
        <f t="shared" si="110"/>
        <v>0</v>
      </c>
      <c r="X524" s="28">
        <f t="shared" si="110"/>
        <v>0</v>
      </c>
      <c r="Y524" s="28">
        <f t="shared" si="110"/>
        <v>0</v>
      </c>
      <c r="Z524" s="28">
        <f t="shared" si="110"/>
        <v>0</v>
      </c>
      <c r="AA524" s="28">
        <f t="shared" si="110"/>
        <v>0</v>
      </c>
      <c r="AB524" s="28">
        <f t="shared" si="110"/>
        <v>0</v>
      </c>
      <c r="AC524" s="28">
        <f t="shared" si="110"/>
        <v>0</v>
      </c>
      <c r="AD524" s="28">
        <f t="shared" si="110"/>
        <v>0</v>
      </c>
      <c r="AE524" s="28">
        <f t="shared" si="110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1">+C526+C527+C528+C529</f>
        <v>0</v>
      </c>
      <c r="D525" s="21">
        <f t="shared" si="111"/>
        <v>0</v>
      </c>
      <c r="E525" s="21">
        <f t="shared" si="111"/>
        <v>0</v>
      </c>
      <c r="F525" s="21">
        <f t="shared" si="111"/>
        <v>0</v>
      </c>
      <c r="G525" s="21">
        <f t="shared" si="111"/>
        <v>0</v>
      </c>
      <c r="H525" s="21">
        <f t="shared" si="111"/>
        <v>0</v>
      </c>
      <c r="I525" s="21">
        <f t="shared" si="111"/>
        <v>0</v>
      </c>
      <c r="J525" s="21">
        <f t="shared" si="111"/>
        <v>0</v>
      </c>
      <c r="K525" s="21">
        <f t="shared" si="111"/>
        <v>0</v>
      </c>
      <c r="L525" s="21">
        <f t="shared" si="111"/>
        <v>0</v>
      </c>
      <c r="M525" s="21">
        <f t="shared" si="111"/>
        <v>0</v>
      </c>
      <c r="N525" s="21">
        <f t="shared" si="111"/>
        <v>0</v>
      </c>
      <c r="O525" s="21">
        <f t="shared" si="111"/>
        <v>0</v>
      </c>
      <c r="P525" s="21">
        <f t="shared" si="111"/>
        <v>0</v>
      </c>
      <c r="Q525" s="21">
        <f t="shared" si="111"/>
        <v>0</v>
      </c>
      <c r="R525" s="21">
        <f t="shared" si="111"/>
        <v>0</v>
      </c>
      <c r="S525" s="21">
        <f t="shared" si="111"/>
        <v>0</v>
      </c>
      <c r="T525" s="21">
        <f t="shared" si="111"/>
        <v>0</v>
      </c>
      <c r="U525" s="21">
        <f t="shared" si="111"/>
        <v>0</v>
      </c>
      <c r="V525" s="21">
        <f t="shared" si="111"/>
        <v>0</v>
      </c>
      <c r="W525" s="21">
        <f t="shared" si="111"/>
        <v>0</v>
      </c>
      <c r="X525" s="21">
        <f t="shared" si="111"/>
        <v>0</v>
      </c>
      <c r="Y525" s="21">
        <f t="shared" si="111"/>
        <v>0</v>
      </c>
      <c r="Z525" s="21">
        <f t="shared" si="111"/>
        <v>0</v>
      </c>
      <c r="AA525" s="21">
        <f t="shared" si="111"/>
        <v>0</v>
      </c>
      <c r="AB525" s="21">
        <f t="shared" si="111"/>
        <v>0</v>
      </c>
      <c r="AC525" s="21">
        <f t="shared" si="111"/>
        <v>0</v>
      </c>
      <c r="AD525" s="21">
        <f t="shared" si="111"/>
        <v>0</v>
      </c>
      <c r="AE525" s="21">
        <f t="shared" si="111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2">+C531+C532+C533+C534+C535</f>
        <v>0</v>
      </c>
      <c r="D530" s="21">
        <f t="shared" si="112"/>
        <v>0</v>
      </c>
      <c r="E530" s="21">
        <f t="shared" si="112"/>
        <v>0</v>
      </c>
      <c r="F530" s="21">
        <f t="shared" si="112"/>
        <v>0</v>
      </c>
      <c r="G530" s="21">
        <f t="shared" si="112"/>
        <v>0</v>
      </c>
      <c r="H530" s="21">
        <f t="shared" si="112"/>
        <v>0</v>
      </c>
      <c r="I530" s="21">
        <f t="shared" si="112"/>
        <v>0</v>
      </c>
      <c r="J530" s="21">
        <f t="shared" si="112"/>
        <v>0</v>
      </c>
      <c r="K530" s="21">
        <f t="shared" si="112"/>
        <v>0</v>
      </c>
      <c r="L530" s="21">
        <f t="shared" si="112"/>
        <v>0</v>
      </c>
      <c r="M530" s="21">
        <f t="shared" si="112"/>
        <v>0</v>
      </c>
      <c r="N530" s="21">
        <f t="shared" si="112"/>
        <v>0</v>
      </c>
      <c r="O530" s="21">
        <f t="shared" si="112"/>
        <v>0</v>
      </c>
      <c r="P530" s="21">
        <f t="shared" si="112"/>
        <v>0</v>
      </c>
      <c r="Q530" s="21">
        <f t="shared" si="112"/>
        <v>0</v>
      </c>
      <c r="R530" s="21">
        <f t="shared" si="112"/>
        <v>0</v>
      </c>
      <c r="S530" s="21">
        <f t="shared" si="112"/>
        <v>0</v>
      </c>
      <c r="T530" s="21">
        <f t="shared" si="112"/>
        <v>0</v>
      </c>
      <c r="U530" s="21">
        <f t="shared" si="112"/>
        <v>0</v>
      </c>
      <c r="V530" s="21">
        <f t="shared" si="112"/>
        <v>0</v>
      </c>
      <c r="W530" s="21">
        <f t="shared" si="112"/>
        <v>0</v>
      </c>
      <c r="X530" s="21">
        <f t="shared" si="112"/>
        <v>0</v>
      </c>
      <c r="Y530" s="21">
        <f t="shared" si="112"/>
        <v>0</v>
      </c>
      <c r="Z530" s="21">
        <f t="shared" si="112"/>
        <v>0</v>
      </c>
      <c r="AA530" s="21">
        <f t="shared" si="112"/>
        <v>0</v>
      </c>
      <c r="AB530" s="21">
        <f t="shared" si="112"/>
        <v>0</v>
      </c>
      <c r="AC530" s="21">
        <f t="shared" si="112"/>
        <v>0</v>
      </c>
      <c r="AD530" s="21">
        <f t="shared" si="112"/>
        <v>0</v>
      </c>
      <c r="AE530" s="21">
        <f t="shared" si="112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3">+C537+C538+C539+C540</f>
        <v>0</v>
      </c>
      <c r="D536" s="21">
        <f t="shared" si="113"/>
        <v>0</v>
      </c>
      <c r="E536" s="21">
        <f t="shared" si="113"/>
        <v>0</v>
      </c>
      <c r="F536" s="21">
        <f t="shared" si="113"/>
        <v>0</v>
      </c>
      <c r="G536" s="21">
        <f t="shared" si="113"/>
        <v>0</v>
      </c>
      <c r="H536" s="21">
        <f t="shared" si="113"/>
        <v>0</v>
      </c>
      <c r="I536" s="21">
        <f t="shared" si="113"/>
        <v>0</v>
      </c>
      <c r="J536" s="21">
        <f t="shared" si="113"/>
        <v>0</v>
      </c>
      <c r="K536" s="21">
        <f t="shared" si="113"/>
        <v>0</v>
      </c>
      <c r="L536" s="21">
        <f t="shared" si="113"/>
        <v>0</v>
      </c>
      <c r="M536" s="21">
        <f t="shared" si="113"/>
        <v>0</v>
      </c>
      <c r="N536" s="21">
        <f t="shared" si="113"/>
        <v>0</v>
      </c>
      <c r="O536" s="21">
        <f t="shared" si="113"/>
        <v>0</v>
      </c>
      <c r="P536" s="21">
        <f t="shared" si="113"/>
        <v>0</v>
      </c>
      <c r="Q536" s="21">
        <f t="shared" si="113"/>
        <v>0</v>
      </c>
      <c r="R536" s="21">
        <f t="shared" si="113"/>
        <v>0</v>
      </c>
      <c r="S536" s="21">
        <f t="shared" si="113"/>
        <v>0</v>
      </c>
      <c r="T536" s="21">
        <f t="shared" si="113"/>
        <v>0</v>
      </c>
      <c r="U536" s="21">
        <f t="shared" si="113"/>
        <v>0</v>
      </c>
      <c r="V536" s="21">
        <f t="shared" si="113"/>
        <v>0</v>
      </c>
      <c r="W536" s="21">
        <f t="shared" si="113"/>
        <v>0</v>
      </c>
      <c r="X536" s="21">
        <f t="shared" si="113"/>
        <v>0</v>
      </c>
      <c r="Y536" s="21">
        <f t="shared" si="113"/>
        <v>0</v>
      </c>
      <c r="Z536" s="21">
        <f t="shared" si="113"/>
        <v>0</v>
      </c>
      <c r="AA536" s="21">
        <f t="shared" si="113"/>
        <v>0</v>
      </c>
      <c r="AB536" s="21">
        <f t="shared" si="113"/>
        <v>0</v>
      </c>
      <c r="AC536" s="21">
        <f t="shared" si="113"/>
        <v>0</v>
      </c>
      <c r="AD536" s="21">
        <f t="shared" si="113"/>
        <v>0</v>
      </c>
      <c r="AE536" s="21">
        <f t="shared" si="11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4">+C542+C543</f>
        <v>0</v>
      </c>
      <c r="D541" s="21">
        <f t="shared" si="114"/>
        <v>0</v>
      </c>
      <c r="E541" s="21">
        <f t="shared" si="114"/>
        <v>0</v>
      </c>
      <c r="F541" s="21">
        <f t="shared" si="114"/>
        <v>0</v>
      </c>
      <c r="G541" s="21">
        <f t="shared" si="114"/>
        <v>0</v>
      </c>
      <c r="H541" s="21">
        <f t="shared" si="114"/>
        <v>0</v>
      </c>
      <c r="I541" s="21">
        <f t="shared" si="114"/>
        <v>0</v>
      </c>
      <c r="J541" s="21">
        <f t="shared" si="114"/>
        <v>0</v>
      </c>
      <c r="K541" s="21">
        <f t="shared" si="114"/>
        <v>0</v>
      </c>
      <c r="L541" s="21">
        <f t="shared" si="114"/>
        <v>0</v>
      </c>
      <c r="M541" s="21">
        <f t="shared" si="114"/>
        <v>0</v>
      </c>
      <c r="N541" s="21">
        <f t="shared" si="114"/>
        <v>0</v>
      </c>
      <c r="O541" s="21">
        <f t="shared" si="114"/>
        <v>0</v>
      </c>
      <c r="P541" s="21">
        <f t="shared" si="114"/>
        <v>0</v>
      </c>
      <c r="Q541" s="21">
        <f t="shared" si="114"/>
        <v>0</v>
      </c>
      <c r="R541" s="21">
        <f t="shared" si="114"/>
        <v>0</v>
      </c>
      <c r="S541" s="21">
        <f t="shared" si="114"/>
        <v>0</v>
      </c>
      <c r="T541" s="21">
        <f t="shared" si="114"/>
        <v>0</v>
      </c>
      <c r="U541" s="21">
        <f t="shared" si="114"/>
        <v>0</v>
      </c>
      <c r="V541" s="21">
        <f t="shared" si="114"/>
        <v>0</v>
      </c>
      <c r="W541" s="21">
        <f t="shared" si="114"/>
        <v>0</v>
      </c>
      <c r="X541" s="21">
        <f t="shared" si="114"/>
        <v>0</v>
      </c>
      <c r="Y541" s="21">
        <f t="shared" si="114"/>
        <v>0</v>
      </c>
      <c r="Z541" s="21">
        <f t="shared" si="114"/>
        <v>0</v>
      </c>
      <c r="AA541" s="21">
        <f t="shared" si="114"/>
        <v>0</v>
      </c>
      <c r="AB541" s="21">
        <f t="shared" si="114"/>
        <v>0</v>
      </c>
      <c r="AC541" s="21">
        <f t="shared" si="114"/>
        <v>0</v>
      </c>
      <c r="AD541" s="21">
        <f t="shared" si="114"/>
        <v>0</v>
      </c>
      <c r="AE541" s="21">
        <f t="shared" si="114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5">+C546+C547+C548</f>
        <v>0</v>
      </c>
      <c r="D545" s="21">
        <f t="shared" si="115"/>
        <v>0</v>
      </c>
      <c r="E545" s="21">
        <f t="shared" si="115"/>
        <v>0</v>
      </c>
      <c r="F545" s="21">
        <f t="shared" si="115"/>
        <v>0</v>
      </c>
      <c r="G545" s="21">
        <f t="shared" si="115"/>
        <v>0</v>
      </c>
      <c r="H545" s="21">
        <f t="shared" si="115"/>
        <v>0</v>
      </c>
      <c r="I545" s="21">
        <f t="shared" si="115"/>
        <v>0</v>
      </c>
      <c r="J545" s="21">
        <f t="shared" si="115"/>
        <v>0</v>
      </c>
      <c r="K545" s="21">
        <f t="shared" si="115"/>
        <v>0</v>
      </c>
      <c r="L545" s="21">
        <f t="shared" si="115"/>
        <v>0</v>
      </c>
      <c r="M545" s="21">
        <f t="shared" si="115"/>
        <v>0</v>
      </c>
      <c r="N545" s="21">
        <f t="shared" si="115"/>
        <v>0</v>
      </c>
      <c r="O545" s="21">
        <f t="shared" si="115"/>
        <v>0</v>
      </c>
      <c r="P545" s="21">
        <f t="shared" si="115"/>
        <v>0</v>
      </c>
      <c r="Q545" s="21">
        <f t="shared" si="115"/>
        <v>0</v>
      </c>
      <c r="R545" s="21">
        <f t="shared" si="115"/>
        <v>0</v>
      </c>
      <c r="S545" s="21">
        <f t="shared" si="115"/>
        <v>0</v>
      </c>
      <c r="T545" s="21">
        <f t="shared" si="115"/>
        <v>0</v>
      </c>
      <c r="U545" s="21">
        <f t="shared" si="115"/>
        <v>0</v>
      </c>
      <c r="V545" s="21">
        <f t="shared" si="115"/>
        <v>0</v>
      </c>
      <c r="W545" s="21">
        <f t="shared" si="115"/>
        <v>0</v>
      </c>
      <c r="X545" s="21">
        <f t="shared" si="115"/>
        <v>0</v>
      </c>
      <c r="Y545" s="21">
        <f t="shared" si="115"/>
        <v>0</v>
      </c>
      <c r="Z545" s="21">
        <f t="shared" si="115"/>
        <v>0</v>
      </c>
      <c r="AA545" s="21">
        <f t="shared" si="115"/>
        <v>0</v>
      </c>
      <c r="AB545" s="21">
        <f t="shared" si="115"/>
        <v>0</v>
      </c>
      <c r="AC545" s="21">
        <f t="shared" si="115"/>
        <v>0</v>
      </c>
      <c r="AD545" s="21">
        <f t="shared" si="115"/>
        <v>0</v>
      </c>
      <c r="AE545" s="21">
        <f t="shared" si="115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6">+C550+C551</f>
        <v>0</v>
      </c>
      <c r="D549" s="21">
        <f t="shared" si="116"/>
        <v>0</v>
      </c>
      <c r="E549" s="21">
        <f t="shared" si="116"/>
        <v>0</v>
      </c>
      <c r="F549" s="21">
        <f t="shared" si="116"/>
        <v>0</v>
      </c>
      <c r="G549" s="21">
        <f t="shared" si="116"/>
        <v>0</v>
      </c>
      <c r="H549" s="21">
        <f t="shared" si="116"/>
        <v>0</v>
      </c>
      <c r="I549" s="21">
        <f t="shared" si="116"/>
        <v>0</v>
      </c>
      <c r="J549" s="21">
        <f t="shared" si="116"/>
        <v>0</v>
      </c>
      <c r="K549" s="21">
        <f t="shared" si="116"/>
        <v>0</v>
      </c>
      <c r="L549" s="21">
        <f t="shared" si="116"/>
        <v>0</v>
      </c>
      <c r="M549" s="21">
        <f t="shared" si="116"/>
        <v>0</v>
      </c>
      <c r="N549" s="21">
        <f t="shared" si="116"/>
        <v>0</v>
      </c>
      <c r="O549" s="21">
        <f t="shared" si="116"/>
        <v>0</v>
      </c>
      <c r="P549" s="21">
        <f t="shared" si="116"/>
        <v>0</v>
      </c>
      <c r="Q549" s="21">
        <f t="shared" si="116"/>
        <v>0</v>
      </c>
      <c r="R549" s="21">
        <f t="shared" si="116"/>
        <v>0</v>
      </c>
      <c r="S549" s="21">
        <f t="shared" si="116"/>
        <v>0</v>
      </c>
      <c r="T549" s="21">
        <f t="shared" si="116"/>
        <v>0</v>
      </c>
      <c r="U549" s="21">
        <f t="shared" si="116"/>
        <v>0</v>
      </c>
      <c r="V549" s="21">
        <f t="shared" si="116"/>
        <v>0</v>
      </c>
      <c r="W549" s="21">
        <f t="shared" si="116"/>
        <v>0</v>
      </c>
      <c r="X549" s="21">
        <f t="shared" si="116"/>
        <v>0</v>
      </c>
      <c r="Y549" s="21">
        <f t="shared" si="116"/>
        <v>0</v>
      </c>
      <c r="Z549" s="21">
        <f t="shared" si="116"/>
        <v>0</v>
      </c>
      <c r="AA549" s="21">
        <f t="shared" si="116"/>
        <v>0</v>
      </c>
      <c r="AB549" s="21">
        <f t="shared" si="116"/>
        <v>0</v>
      </c>
      <c r="AC549" s="21">
        <f t="shared" si="116"/>
        <v>0</v>
      </c>
      <c r="AD549" s="21">
        <f t="shared" si="116"/>
        <v>0</v>
      </c>
      <c r="AE549" s="21">
        <f t="shared" si="116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7">+C556+C559+C562+C565+C568++C571+C574+C575</f>
        <v>0</v>
      </c>
      <c r="D555" s="28">
        <f t="shared" si="117"/>
        <v>0</v>
      </c>
      <c r="E555" s="28">
        <f t="shared" si="117"/>
        <v>0</v>
      </c>
      <c r="F555" s="28">
        <f t="shared" si="117"/>
        <v>0</v>
      </c>
      <c r="G555" s="28">
        <f t="shared" si="117"/>
        <v>0</v>
      </c>
      <c r="H555" s="28">
        <f t="shared" si="117"/>
        <v>0</v>
      </c>
      <c r="I555" s="28">
        <f t="shared" si="117"/>
        <v>0</v>
      </c>
      <c r="J555" s="28">
        <f t="shared" si="117"/>
        <v>0</v>
      </c>
      <c r="K555" s="28">
        <f t="shared" si="117"/>
        <v>0</v>
      </c>
      <c r="L555" s="28">
        <f t="shared" si="117"/>
        <v>0</v>
      </c>
      <c r="M555" s="28">
        <f t="shared" si="117"/>
        <v>0</v>
      </c>
      <c r="N555" s="28">
        <f t="shared" si="117"/>
        <v>0</v>
      </c>
      <c r="O555" s="28">
        <f t="shared" si="117"/>
        <v>0</v>
      </c>
      <c r="P555" s="28">
        <f t="shared" si="117"/>
        <v>0</v>
      </c>
      <c r="Q555" s="28">
        <f t="shared" si="117"/>
        <v>0</v>
      </c>
      <c r="R555" s="28">
        <f t="shared" si="117"/>
        <v>0</v>
      </c>
      <c r="S555" s="28">
        <f t="shared" si="117"/>
        <v>0</v>
      </c>
      <c r="T555" s="28">
        <f t="shared" si="117"/>
        <v>0</v>
      </c>
      <c r="U555" s="28">
        <f t="shared" si="117"/>
        <v>0</v>
      </c>
      <c r="V555" s="28">
        <f t="shared" si="117"/>
        <v>0</v>
      </c>
      <c r="W555" s="28">
        <f t="shared" si="117"/>
        <v>0</v>
      </c>
      <c r="X555" s="28">
        <f t="shared" si="117"/>
        <v>0</v>
      </c>
      <c r="Y555" s="28">
        <f t="shared" si="117"/>
        <v>0</v>
      </c>
      <c r="Z555" s="28">
        <f t="shared" si="117"/>
        <v>0</v>
      </c>
      <c r="AA555" s="28">
        <f t="shared" si="117"/>
        <v>0</v>
      </c>
      <c r="AB555" s="28">
        <f t="shared" si="117"/>
        <v>0</v>
      </c>
      <c r="AC555" s="28">
        <f t="shared" si="117"/>
        <v>0</v>
      </c>
      <c r="AD555" s="28">
        <f t="shared" si="117"/>
        <v>0</v>
      </c>
      <c r="AE555" s="28">
        <f t="shared" si="117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8">+C557+C558</f>
        <v>0</v>
      </c>
      <c r="D556" s="21">
        <f t="shared" si="118"/>
        <v>0</v>
      </c>
      <c r="E556" s="21">
        <f t="shared" si="118"/>
        <v>0</v>
      </c>
      <c r="F556" s="21">
        <f t="shared" si="118"/>
        <v>0</v>
      </c>
      <c r="G556" s="21">
        <f t="shared" si="118"/>
        <v>0</v>
      </c>
      <c r="H556" s="21">
        <f t="shared" si="118"/>
        <v>0</v>
      </c>
      <c r="I556" s="21">
        <f t="shared" si="118"/>
        <v>0</v>
      </c>
      <c r="J556" s="21">
        <f t="shared" si="118"/>
        <v>0</v>
      </c>
      <c r="K556" s="21">
        <f t="shared" si="118"/>
        <v>0</v>
      </c>
      <c r="L556" s="21">
        <f t="shared" si="118"/>
        <v>0</v>
      </c>
      <c r="M556" s="21">
        <f t="shared" si="118"/>
        <v>0</v>
      </c>
      <c r="N556" s="21">
        <f t="shared" si="118"/>
        <v>0</v>
      </c>
      <c r="O556" s="21">
        <f t="shared" si="118"/>
        <v>0</v>
      </c>
      <c r="P556" s="21">
        <f t="shared" si="118"/>
        <v>0</v>
      </c>
      <c r="Q556" s="21">
        <f t="shared" si="118"/>
        <v>0</v>
      </c>
      <c r="R556" s="21">
        <f t="shared" si="118"/>
        <v>0</v>
      </c>
      <c r="S556" s="21">
        <f t="shared" si="118"/>
        <v>0</v>
      </c>
      <c r="T556" s="21">
        <f t="shared" si="118"/>
        <v>0</v>
      </c>
      <c r="U556" s="21">
        <f t="shared" si="118"/>
        <v>0</v>
      </c>
      <c r="V556" s="21">
        <f t="shared" si="118"/>
        <v>0</v>
      </c>
      <c r="W556" s="21">
        <f t="shared" si="118"/>
        <v>0</v>
      </c>
      <c r="X556" s="21">
        <f t="shared" si="118"/>
        <v>0</v>
      </c>
      <c r="Y556" s="21">
        <f t="shared" si="118"/>
        <v>0</v>
      </c>
      <c r="Z556" s="21">
        <f t="shared" si="118"/>
        <v>0</v>
      </c>
      <c r="AA556" s="21">
        <f t="shared" si="118"/>
        <v>0</v>
      </c>
      <c r="AB556" s="21">
        <f t="shared" si="118"/>
        <v>0</v>
      </c>
      <c r="AC556" s="21">
        <f t="shared" si="118"/>
        <v>0</v>
      </c>
      <c r="AD556" s="21">
        <f t="shared" si="118"/>
        <v>0</v>
      </c>
      <c r="AE556" s="21">
        <f t="shared" si="118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9">+C560+C561</f>
        <v>0</v>
      </c>
      <c r="D559" s="21">
        <f t="shared" si="119"/>
        <v>0</v>
      </c>
      <c r="E559" s="21">
        <f t="shared" si="119"/>
        <v>0</v>
      </c>
      <c r="F559" s="21">
        <f t="shared" si="119"/>
        <v>0</v>
      </c>
      <c r="G559" s="21">
        <f t="shared" si="119"/>
        <v>0</v>
      </c>
      <c r="H559" s="21">
        <f t="shared" si="119"/>
        <v>0</v>
      </c>
      <c r="I559" s="21">
        <f t="shared" si="119"/>
        <v>0</v>
      </c>
      <c r="J559" s="21">
        <f t="shared" si="119"/>
        <v>0</v>
      </c>
      <c r="K559" s="21">
        <f t="shared" si="119"/>
        <v>0</v>
      </c>
      <c r="L559" s="21">
        <f t="shared" si="119"/>
        <v>0</v>
      </c>
      <c r="M559" s="21">
        <f t="shared" si="119"/>
        <v>0</v>
      </c>
      <c r="N559" s="21">
        <f t="shared" si="119"/>
        <v>0</v>
      </c>
      <c r="O559" s="21">
        <f t="shared" si="119"/>
        <v>0</v>
      </c>
      <c r="P559" s="21">
        <f t="shared" si="119"/>
        <v>0</v>
      </c>
      <c r="Q559" s="21">
        <f t="shared" si="119"/>
        <v>0</v>
      </c>
      <c r="R559" s="21">
        <f t="shared" si="119"/>
        <v>0</v>
      </c>
      <c r="S559" s="21">
        <f t="shared" si="119"/>
        <v>0</v>
      </c>
      <c r="T559" s="21">
        <f t="shared" si="119"/>
        <v>0</v>
      </c>
      <c r="U559" s="21">
        <f t="shared" si="119"/>
        <v>0</v>
      </c>
      <c r="V559" s="21">
        <f t="shared" si="119"/>
        <v>0</v>
      </c>
      <c r="W559" s="21">
        <f t="shared" si="119"/>
        <v>0</v>
      </c>
      <c r="X559" s="21">
        <f t="shared" si="119"/>
        <v>0</v>
      </c>
      <c r="Y559" s="21">
        <f t="shared" si="119"/>
        <v>0</v>
      </c>
      <c r="Z559" s="21">
        <f t="shared" si="119"/>
        <v>0</v>
      </c>
      <c r="AA559" s="21">
        <f t="shared" si="119"/>
        <v>0</v>
      </c>
      <c r="AB559" s="21">
        <f t="shared" si="119"/>
        <v>0</v>
      </c>
      <c r="AC559" s="21">
        <f t="shared" si="119"/>
        <v>0</v>
      </c>
      <c r="AD559" s="21">
        <f t="shared" si="119"/>
        <v>0</v>
      </c>
      <c r="AE559" s="21">
        <f t="shared" si="119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0">+C563+C564</f>
        <v>0</v>
      </c>
      <c r="D562" s="21">
        <f t="shared" si="120"/>
        <v>0</v>
      </c>
      <c r="E562" s="21">
        <f t="shared" si="120"/>
        <v>0</v>
      </c>
      <c r="F562" s="21">
        <f t="shared" si="120"/>
        <v>0</v>
      </c>
      <c r="G562" s="21">
        <f t="shared" si="120"/>
        <v>0</v>
      </c>
      <c r="H562" s="21">
        <f t="shared" si="120"/>
        <v>0</v>
      </c>
      <c r="I562" s="21">
        <f t="shared" si="120"/>
        <v>0</v>
      </c>
      <c r="J562" s="21">
        <f t="shared" si="120"/>
        <v>0</v>
      </c>
      <c r="K562" s="21">
        <f t="shared" si="120"/>
        <v>0</v>
      </c>
      <c r="L562" s="21">
        <f t="shared" si="120"/>
        <v>0</v>
      </c>
      <c r="M562" s="21">
        <f t="shared" si="120"/>
        <v>0</v>
      </c>
      <c r="N562" s="21">
        <f t="shared" si="120"/>
        <v>0</v>
      </c>
      <c r="O562" s="21">
        <f t="shared" si="120"/>
        <v>0</v>
      </c>
      <c r="P562" s="21">
        <f t="shared" si="120"/>
        <v>0</v>
      </c>
      <c r="Q562" s="21">
        <f t="shared" si="120"/>
        <v>0</v>
      </c>
      <c r="R562" s="21">
        <f t="shared" si="120"/>
        <v>0</v>
      </c>
      <c r="S562" s="21">
        <f t="shared" si="120"/>
        <v>0</v>
      </c>
      <c r="T562" s="21">
        <f t="shared" si="120"/>
        <v>0</v>
      </c>
      <c r="U562" s="21">
        <f t="shared" si="120"/>
        <v>0</v>
      </c>
      <c r="V562" s="21">
        <f t="shared" si="120"/>
        <v>0</v>
      </c>
      <c r="W562" s="21">
        <f t="shared" si="120"/>
        <v>0</v>
      </c>
      <c r="X562" s="21">
        <f t="shared" si="120"/>
        <v>0</v>
      </c>
      <c r="Y562" s="21">
        <f t="shared" si="120"/>
        <v>0</v>
      </c>
      <c r="Z562" s="21">
        <f t="shared" si="120"/>
        <v>0</v>
      </c>
      <c r="AA562" s="21">
        <f t="shared" si="120"/>
        <v>0</v>
      </c>
      <c r="AB562" s="21">
        <f t="shared" si="120"/>
        <v>0</v>
      </c>
      <c r="AC562" s="21">
        <f t="shared" si="120"/>
        <v>0</v>
      </c>
      <c r="AD562" s="21">
        <f t="shared" si="120"/>
        <v>0</v>
      </c>
      <c r="AE562" s="21">
        <f t="shared" si="120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1">+C566+C567</f>
        <v>0</v>
      </c>
      <c r="D565" s="21">
        <f t="shared" si="121"/>
        <v>0</v>
      </c>
      <c r="E565" s="21">
        <f t="shared" si="121"/>
        <v>0</v>
      </c>
      <c r="F565" s="21">
        <f t="shared" si="121"/>
        <v>0</v>
      </c>
      <c r="G565" s="21">
        <f t="shared" si="121"/>
        <v>0</v>
      </c>
      <c r="H565" s="21">
        <f t="shared" si="121"/>
        <v>0</v>
      </c>
      <c r="I565" s="21">
        <f t="shared" si="121"/>
        <v>0</v>
      </c>
      <c r="J565" s="21">
        <f t="shared" si="121"/>
        <v>0</v>
      </c>
      <c r="K565" s="21">
        <f t="shared" si="121"/>
        <v>0</v>
      </c>
      <c r="L565" s="21">
        <f t="shared" si="121"/>
        <v>0</v>
      </c>
      <c r="M565" s="21">
        <f t="shared" si="121"/>
        <v>0</v>
      </c>
      <c r="N565" s="21">
        <f t="shared" si="121"/>
        <v>0</v>
      </c>
      <c r="O565" s="21">
        <f t="shared" si="121"/>
        <v>0</v>
      </c>
      <c r="P565" s="21">
        <f t="shared" si="121"/>
        <v>0</v>
      </c>
      <c r="Q565" s="21">
        <f t="shared" si="121"/>
        <v>0</v>
      </c>
      <c r="R565" s="21">
        <f t="shared" si="121"/>
        <v>0</v>
      </c>
      <c r="S565" s="21">
        <f t="shared" si="121"/>
        <v>0</v>
      </c>
      <c r="T565" s="21">
        <f t="shared" si="121"/>
        <v>0</v>
      </c>
      <c r="U565" s="21">
        <f t="shared" si="121"/>
        <v>0</v>
      </c>
      <c r="V565" s="21">
        <f t="shared" si="121"/>
        <v>0</v>
      </c>
      <c r="W565" s="21">
        <f t="shared" si="121"/>
        <v>0</v>
      </c>
      <c r="X565" s="21">
        <f t="shared" si="121"/>
        <v>0</v>
      </c>
      <c r="Y565" s="21">
        <f t="shared" si="121"/>
        <v>0</v>
      </c>
      <c r="Z565" s="21">
        <f t="shared" si="121"/>
        <v>0</v>
      </c>
      <c r="AA565" s="21">
        <f t="shared" si="121"/>
        <v>0</v>
      </c>
      <c r="AB565" s="21">
        <f t="shared" si="121"/>
        <v>0</v>
      </c>
      <c r="AC565" s="21">
        <f t="shared" si="121"/>
        <v>0</v>
      </c>
      <c r="AD565" s="21">
        <f t="shared" si="121"/>
        <v>0</v>
      </c>
      <c r="AE565" s="21">
        <f t="shared" si="12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2">+C569+C570</f>
        <v>0</v>
      </c>
      <c r="D568" s="21">
        <f t="shared" si="122"/>
        <v>0</v>
      </c>
      <c r="E568" s="21">
        <f t="shared" si="122"/>
        <v>0</v>
      </c>
      <c r="F568" s="21">
        <f t="shared" si="122"/>
        <v>0</v>
      </c>
      <c r="G568" s="21">
        <f t="shared" si="122"/>
        <v>0</v>
      </c>
      <c r="H568" s="21">
        <f t="shared" si="122"/>
        <v>0</v>
      </c>
      <c r="I568" s="21">
        <f t="shared" si="122"/>
        <v>0</v>
      </c>
      <c r="J568" s="21">
        <f t="shared" si="122"/>
        <v>0</v>
      </c>
      <c r="K568" s="21">
        <f t="shared" si="122"/>
        <v>0</v>
      </c>
      <c r="L568" s="21">
        <f t="shared" si="122"/>
        <v>0</v>
      </c>
      <c r="M568" s="21">
        <f t="shared" si="122"/>
        <v>0</v>
      </c>
      <c r="N568" s="21">
        <f t="shared" si="122"/>
        <v>0</v>
      </c>
      <c r="O568" s="21">
        <f t="shared" si="122"/>
        <v>0</v>
      </c>
      <c r="P568" s="21">
        <f t="shared" si="122"/>
        <v>0</v>
      </c>
      <c r="Q568" s="21">
        <f t="shared" si="122"/>
        <v>0</v>
      </c>
      <c r="R568" s="21">
        <f t="shared" si="122"/>
        <v>0</v>
      </c>
      <c r="S568" s="21">
        <f t="shared" si="122"/>
        <v>0</v>
      </c>
      <c r="T568" s="21">
        <f t="shared" si="122"/>
        <v>0</v>
      </c>
      <c r="U568" s="21">
        <f t="shared" si="122"/>
        <v>0</v>
      </c>
      <c r="V568" s="21">
        <f t="shared" si="122"/>
        <v>0</v>
      </c>
      <c r="W568" s="21">
        <f t="shared" si="122"/>
        <v>0</v>
      </c>
      <c r="X568" s="21">
        <f t="shared" si="122"/>
        <v>0</v>
      </c>
      <c r="Y568" s="21">
        <f t="shared" si="122"/>
        <v>0</v>
      </c>
      <c r="Z568" s="21">
        <f t="shared" si="122"/>
        <v>0</v>
      </c>
      <c r="AA568" s="21">
        <f t="shared" si="122"/>
        <v>0</v>
      </c>
      <c r="AB568" s="21">
        <f t="shared" si="122"/>
        <v>0</v>
      </c>
      <c r="AC568" s="21">
        <f t="shared" si="122"/>
        <v>0</v>
      </c>
      <c r="AD568" s="21">
        <f t="shared" si="122"/>
        <v>0</v>
      </c>
      <c r="AE568" s="21">
        <f t="shared" si="12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3">+C572+C573</f>
        <v>0</v>
      </c>
      <c r="D571" s="21">
        <f t="shared" si="123"/>
        <v>0</v>
      </c>
      <c r="E571" s="21">
        <f t="shared" si="123"/>
        <v>0</v>
      </c>
      <c r="F571" s="21">
        <f t="shared" si="123"/>
        <v>0</v>
      </c>
      <c r="G571" s="21">
        <f t="shared" si="123"/>
        <v>0</v>
      </c>
      <c r="H571" s="21">
        <f t="shared" si="123"/>
        <v>0</v>
      </c>
      <c r="I571" s="21">
        <f t="shared" si="123"/>
        <v>0</v>
      </c>
      <c r="J571" s="21">
        <f t="shared" si="123"/>
        <v>0</v>
      </c>
      <c r="K571" s="21">
        <f t="shared" si="123"/>
        <v>0</v>
      </c>
      <c r="L571" s="21">
        <f t="shared" si="123"/>
        <v>0</v>
      </c>
      <c r="M571" s="21">
        <f t="shared" si="123"/>
        <v>0</v>
      </c>
      <c r="N571" s="21">
        <f t="shared" si="123"/>
        <v>0</v>
      </c>
      <c r="O571" s="21">
        <f t="shared" si="123"/>
        <v>0</v>
      </c>
      <c r="P571" s="21">
        <f t="shared" si="123"/>
        <v>0</v>
      </c>
      <c r="Q571" s="21">
        <f t="shared" si="123"/>
        <v>0</v>
      </c>
      <c r="R571" s="21">
        <f t="shared" si="123"/>
        <v>0</v>
      </c>
      <c r="S571" s="21">
        <f t="shared" si="123"/>
        <v>0</v>
      </c>
      <c r="T571" s="21">
        <f t="shared" si="123"/>
        <v>0</v>
      </c>
      <c r="U571" s="21">
        <f t="shared" si="123"/>
        <v>0</v>
      </c>
      <c r="V571" s="21">
        <f t="shared" si="123"/>
        <v>0</v>
      </c>
      <c r="W571" s="21">
        <f t="shared" si="123"/>
        <v>0</v>
      </c>
      <c r="X571" s="21">
        <f t="shared" si="123"/>
        <v>0</v>
      </c>
      <c r="Y571" s="21">
        <f t="shared" si="123"/>
        <v>0</v>
      </c>
      <c r="Z571" s="21">
        <f t="shared" si="123"/>
        <v>0</v>
      </c>
      <c r="AA571" s="21">
        <f t="shared" si="123"/>
        <v>0</v>
      </c>
      <c r="AB571" s="21">
        <f t="shared" si="123"/>
        <v>0</v>
      </c>
      <c r="AC571" s="21">
        <f t="shared" si="123"/>
        <v>0</v>
      </c>
      <c r="AD571" s="21">
        <f t="shared" si="123"/>
        <v>0</v>
      </c>
      <c r="AE571" s="21">
        <f t="shared" si="123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4">+C585+C586</f>
        <v>0</v>
      </c>
      <c r="D584" s="21">
        <f t="shared" si="124"/>
        <v>0</v>
      </c>
      <c r="E584" s="21">
        <f t="shared" si="124"/>
        <v>0</v>
      </c>
      <c r="F584" s="21">
        <f t="shared" si="124"/>
        <v>0</v>
      </c>
      <c r="G584" s="21">
        <f t="shared" si="124"/>
        <v>0</v>
      </c>
      <c r="H584" s="21">
        <f t="shared" si="124"/>
        <v>0</v>
      </c>
      <c r="I584" s="21">
        <f t="shared" si="124"/>
        <v>0</v>
      </c>
      <c r="J584" s="21">
        <f t="shared" si="124"/>
        <v>0</v>
      </c>
      <c r="K584" s="21">
        <f t="shared" si="124"/>
        <v>0</v>
      </c>
      <c r="L584" s="21">
        <f t="shared" si="124"/>
        <v>0</v>
      </c>
      <c r="M584" s="21">
        <f t="shared" si="124"/>
        <v>0</v>
      </c>
      <c r="N584" s="21">
        <f t="shared" si="124"/>
        <v>0</v>
      </c>
      <c r="O584" s="21">
        <f t="shared" si="124"/>
        <v>0</v>
      </c>
      <c r="P584" s="21">
        <f t="shared" si="124"/>
        <v>0</v>
      </c>
      <c r="Q584" s="21">
        <f t="shared" si="124"/>
        <v>0</v>
      </c>
      <c r="R584" s="21">
        <f t="shared" si="124"/>
        <v>0</v>
      </c>
      <c r="S584" s="21">
        <f t="shared" si="124"/>
        <v>0</v>
      </c>
      <c r="T584" s="21">
        <f t="shared" si="124"/>
        <v>0</v>
      </c>
      <c r="U584" s="21">
        <f t="shared" si="124"/>
        <v>0</v>
      </c>
      <c r="V584" s="21">
        <f t="shared" si="124"/>
        <v>0</v>
      </c>
      <c r="W584" s="21">
        <f t="shared" si="124"/>
        <v>0</v>
      </c>
      <c r="X584" s="21">
        <f t="shared" si="124"/>
        <v>0</v>
      </c>
      <c r="Y584" s="21">
        <f t="shared" si="124"/>
        <v>0</v>
      </c>
      <c r="Z584" s="21">
        <f t="shared" si="124"/>
        <v>0</v>
      </c>
      <c r="AA584" s="21">
        <f t="shared" si="124"/>
        <v>0</v>
      </c>
      <c r="AB584" s="21">
        <f t="shared" si="124"/>
        <v>0</v>
      </c>
      <c r="AC584" s="21">
        <f t="shared" si="124"/>
        <v>0</v>
      </c>
      <c r="AD584" s="21">
        <f t="shared" si="124"/>
        <v>0</v>
      </c>
      <c r="AE584" s="21">
        <f t="shared" si="124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5">+C599-C4</f>
        <v>0</v>
      </c>
      <c r="D597" s="72">
        <f t="shared" si="125"/>
        <v>0</v>
      </c>
      <c r="E597" s="72">
        <f t="shared" si="125"/>
        <v>0</v>
      </c>
      <c r="F597" s="72">
        <f t="shared" si="125"/>
        <v>0</v>
      </c>
      <c r="G597" s="72">
        <f t="shared" si="125"/>
        <v>0</v>
      </c>
      <c r="H597" s="72">
        <f t="shared" si="125"/>
        <v>0</v>
      </c>
      <c r="I597" s="72">
        <f t="shared" si="125"/>
        <v>0</v>
      </c>
      <c r="J597" s="72">
        <f t="shared" si="125"/>
        <v>0</v>
      </c>
      <c r="K597" s="72">
        <f t="shared" si="125"/>
        <v>0</v>
      </c>
      <c r="L597" s="72">
        <f t="shared" si="125"/>
        <v>0</v>
      </c>
      <c r="M597" s="72">
        <f t="shared" si="125"/>
        <v>0</v>
      </c>
      <c r="N597" s="72">
        <f t="shared" si="125"/>
        <v>0</v>
      </c>
      <c r="O597" s="72">
        <f t="shared" si="125"/>
        <v>0</v>
      </c>
      <c r="P597" s="72">
        <f t="shared" si="125"/>
        <v>0</v>
      </c>
      <c r="Q597" s="72">
        <f t="shared" si="125"/>
        <v>0</v>
      </c>
      <c r="R597" s="72">
        <f t="shared" si="125"/>
        <v>0</v>
      </c>
      <c r="S597" s="72">
        <f t="shared" si="125"/>
        <v>0</v>
      </c>
      <c r="T597" s="72">
        <f t="shared" si="125"/>
        <v>0</v>
      </c>
      <c r="U597" s="72">
        <f t="shared" si="125"/>
        <v>0</v>
      </c>
      <c r="V597" s="72">
        <f t="shared" si="125"/>
        <v>0</v>
      </c>
      <c r="W597" s="72">
        <f t="shared" si="125"/>
        <v>0</v>
      </c>
      <c r="X597" s="72">
        <f t="shared" si="125"/>
        <v>0</v>
      </c>
      <c r="Y597" s="72">
        <f t="shared" si="125"/>
        <v>0</v>
      </c>
      <c r="Z597" s="72">
        <f t="shared" si="125"/>
        <v>0</v>
      </c>
      <c r="AA597" s="72">
        <f t="shared" si="125"/>
        <v>0</v>
      </c>
      <c r="AB597" s="72">
        <f t="shared" si="125"/>
        <v>0</v>
      </c>
      <c r="AC597" s="72">
        <f t="shared" si="125"/>
        <v>0</v>
      </c>
      <c r="AD597" s="72">
        <f t="shared" si="125"/>
        <v>0</v>
      </c>
      <c r="AE597" s="72">
        <f t="shared" si="125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6">+C600+C604+C613+C624+C633</f>
        <v>0</v>
      </c>
      <c r="D599" s="28">
        <f t="shared" si="126"/>
        <v>0</v>
      </c>
      <c r="E599" s="28">
        <f t="shared" si="126"/>
        <v>0</v>
      </c>
      <c r="F599" s="28">
        <f t="shared" si="126"/>
        <v>0</v>
      </c>
      <c r="G599" s="28">
        <f t="shared" si="126"/>
        <v>0</v>
      </c>
      <c r="H599" s="28">
        <f t="shared" si="126"/>
        <v>0</v>
      </c>
      <c r="I599" s="28">
        <f t="shared" si="126"/>
        <v>0</v>
      </c>
      <c r="J599" s="28">
        <f t="shared" si="126"/>
        <v>0</v>
      </c>
      <c r="K599" s="28">
        <f t="shared" si="126"/>
        <v>0</v>
      </c>
      <c r="L599" s="28">
        <f t="shared" si="126"/>
        <v>0</v>
      </c>
      <c r="M599" s="28">
        <f t="shared" si="126"/>
        <v>0</v>
      </c>
      <c r="N599" s="28">
        <f t="shared" si="126"/>
        <v>0</v>
      </c>
      <c r="O599" s="28">
        <f t="shared" si="126"/>
        <v>0</v>
      </c>
      <c r="P599" s="28">
        <f t="shared" si="126"/>
        <v>0</v>
      </c>
      <c r="Q599" s="28">
        <f t="shared" si="126"/>
        <v>0</v>
      </c>
      <c r="R599" s="28">
        <f t="shared" si="126"/>
        <v>0</v>
      </c>
      <c r="S599" s="28">
        <f t="shared" si="126"/>
        <v>0</v>
      </c>
      <c r="T599" s="28">
        <f t="shared" si="126"/>
        <v>0</v>
      </c>
      <c r="U599" s="28">
        <f t="shared" si="126"/>
        <v>0</v>
      </c>
      <c r="V599" s="28">
        <f t="shared" si="126"/>
        <v>0</v>
      </c>
      <c r="W599" s="28">
        <f t="shared" si="126"/>
        <v>0</v>
      </c>
      <c r="X599" s="28">
        <f t="shared" si="126"/>
        <v>0</v>
      </c>
      <c r="Y599" s="28">
        <f t="shared" si="126"/>
        <v>3.1831155286276884E-2</v>
      </c>
      <c r="Z599" s="28">
        <f t="shared" si="126"/>
        <v>3.383127261269147E-2</v>
      </c>
      <c r="AA599" s="28">
        <f t="shared" si="126"/>
        <v>3.3349505136094672E-2</v>
      </c>
      <c r="AB599" s="28">
        <f t="shared" si="126"/>
        <v>3.5126087896360271E-2</v>
      </c>
      <c r="AC599" s="28">
        <f t="shared" si="126"/>
        <v>2.9411993820440428E-2</v>
      </c>
      <c r="AD599" s="28">
        <f t="shared" si="126"/>
        <v>3.2373987827145463E-2</v>
      </c>
      <c r="AE599" s="28">
        <f t="shared" si="126"/>
        <v>3.0760903137940554E-2</v>
      </c>
    </row>
    <row r="600" spans="1:31" x14ac:dyDescent="0.2">
      <c r="A600" s="6" t="s">
        <v>19</v>
      </c>
      <c r="B600" s="7" t="s">
        <v>20</v>
      </c>
      <c r="C600" s="28">
        <f t="shared" ref="C600:AE600" si="127">+C601+C602+C603</f>
        <v>0</v>
      </c>
      <c r="D600" s="28">
        <f t="shared" si="127"/>
        <v>0</v>
      </c>
      <c r="E600" s="28">
        <f t="shared" si="127"/>
        <v>0</v>
      </c>
      <c r="F600" s="28">
        <f t="shared" si="127"/>
        <v>0</v>
      </c>
      <c r="G600" s="28">
        <f t="shared" si="127"/>
        <v>0</v>
      </c>
      <c r="H600" s="28">
        <f t="shared" si="127"/>
        <v>0</v>
      </c>
      <c r="I600" s="28">
        <f t="shared" si="127"/>
        <v>0</v>
      </c>
      <c r="J600" s="28">
        <f t="shared" si="127"/>
        <v>0</v>
      </c>
      <c r="K600" s="28">
        <f t="shared" si="127"/>
        <v>0</v>
      </c>
      <c r="L600" s="28">
        <f t="shared" si="127"/>
        <v>0</v>
      </c>
      <c r="M600" s="28">
        <f t="shared" si="127"/>
        <v>0</v>
      </c>
      <c r="N600" s="28">
        <f t="shared" si="127"/>
        <v>0</v>
      </c>
      <c r="O600" s="28">
        <f t="shared" si="127"/>
        <v>0</v>
      </c>
      <c r="P600" s="28">
        <f t="shared" si="127"/>
        <v>0</v>
      </c>
      <c r="Q600" s="28">
        <f t="shared" si="127"/>
        <v>0</v>
      </c>
      <c r="R600" s="28">
        <f t="shared" si="127"/>
        <v>0</v>
      </c>
      <c r="S600" s="28">
        <f t="shared" si="127"/>
        <v>0</v>
      </c>
      <c r="T600" s="28">
        <f t="shared" si="127"/>
        <v>0</v>
      </c>
      <c r="U600" s="28">
        <f t="shared" si="127"/>
        <v>0</v>
      </c>
      <c r="V600" s="28">
        <f t="shared" si="127"/>
        <v>0</v>
      </c>
      <c r="W600" s="28">
        <f t="shared" si="127"/>
        <v>0</v>
      </c>
      <c r="X600" s="28">
        <f t="shared" si="127"/>
        <v>0</v>
      </c>
      <c r="Y600" s="28">
        <f t="shared" si="127"/>
        <v>0</v>
      </c>
      <c r="Z600" s="28">
        <f t="shared" si="127"/>
        <v>0</v>
      </c>
      <c r="AA600" s="28">
        <f t="shared" si="127"/>
        <v>0</v>
      </c>
      <c r="AB600" s="28">
        <f t="shared" si="127"/>
        <v>0</v>
      </c>
      <c r="AC600" s="28">
        <f t="shared" si="127"/>
        <v>0</v>
      </c>
      <c r="AD600" s="28">
        <f t="shared" si="127"/>
        <v>0</v>
      </c>
      <c r="AE600" s="28">
        <f t="shared" si="127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28">+D606+D607+D609+D611</f>
        <v>0</v>
      </c>
      <c r="E604" s="28">
        <f t="shared" si="128"/>
        <v>0</v>
      </c>
      <c r="F604" s="28">
        <f t="shared" si="128"/>
        <v>0</v>
      </c>
      <c r="G604" s="28">
        <f t="shared" si="128"/>
        <v>0</v>
      </c>
      <c r="H604" s="28">
        <f t="shared" si="128"/>
        <v>0</v>
      </c>
      <c r="I604" s="28">
        <f t="shared" si="128"/>
        <v>0</v>
      </c>
      <c r="J604" s="28">
        <f t="shared" si="128"/>
        <v>0</v>
      </c>
      <c r="K604" s="28">
        <f t="shared" si="128"/>
        <v>0</v>
      </c>
      <c r="L604" s="28">
        <f t="shared" si="128"/>
        <v>0</v>
      </c>
      <c r="M604" s="28">
        <f t="shared" si="128"/>
        <v>0</v>
      </c>
      <c r="N604" s="28">
        <f t="shared" si="128"/>
        <v>0</v>
      </c>
      <c r="O604" s="28">
        <f t="shared" si="128"/>
        <v>0</v>
      </c>
      <c r="P604" s="28">
        <f t="shared" si="128"/>
        <v>0</v>
      </c>
      <c r="Q604" s="28">
        <f t="shared" si="128"/>
        <v>0</v>
      </c>
      <c r="R604" s="28">
        <f t="shared" si="128"/>
        <v>0</v>
      </c>
      <c r="S604" s="28">
        <f t="shared" si="128"/>
        <v>0</v>
      </c>
      <c r="T604" s="28">
        <f t="shared" si="128"/>
        <v>0</v>
      </c>
      <c r="U604" s="28">
        <f t="shared" si="128"/>
        <v>0</v>
      </c>
      <c r="V604" s="28">
        <f t="shared" si="128"/>
        <v>0</v>
      </c>
      <c r="W604" s="28">
        <f t="shared" si="128"/>
        <v>0</v>
      </c>
      <c r="X604" s="28">
        <f t="shared" si="128"/>
        <v>0</v>
      </c>
      <c r="Y604" s="28">
        <f t="shared" si="128"/>
        <v>3.1831155286276884E-2</v>
      </c>
      <c r="Z604" s="28">
        <f t="shared" si="128"/>
        <v>3.383127261269147E-2</v>
      </c>
      <c r="AA604" s="28">
        <f t="shared" si="128"/>
        <v>3.3349505136094672E-2</v>
      </c>
      <c r="AB604" s="28">
        <f t="shared" si="128"/>
        <v>3.5126087896360271E-2</v>
      </c>
      <c r="AC604" s="28">
        <f t="shared" si="128"/>
        <v>2.9411993820440428E-2</v>
      </c>
      <c r="AD604" s="28">
        <f t="shared" si="128"/>
        <v>3.2373987827145463E-2</v>
      </c>
      <c r="AE604" s="28">
        <f t="shared" si="128"/>
        <v>3.0760903137940554E-2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9">+C478</f>
        <v>0</v>
      </c>
      <c r="D606" s="37">
        <f t="shared" si="129"/>
        <v>0</v>
      </c>
      <c r="E606" s="37">
        <f t="shared" si="129"/>
        <v>0</v>
      </c>
      <c r="F606" s="37">
        <f t="shared" si="129"/>
        <v>0</v>
      </c>
      <c r="G606" s="37">
        <f t="shared" si="129"/>
        <v>0</v>
      </c>
      <c r="H606" s="37">
        <f t="shared" si="129"/>
        <v>0</v>
      </c>
      <c r="I606" s="37">
        <f t="shared" si="129"/>
        <v>0</v>
      </c>
      <c r="J606" s="37">
        <f t="shared" si="129"/>
        <v>0</v>
      </c>
      <c r="K606" s="37">
        <f t="shared" si="129"/>
        <v>0</v>
      </c>
      <c r="L606" s="37">
        <f t="shared" si="129"/>
        <v>0</v>
      </c>
      <c r="M606" s="37">
        <f t="shared" si="129"/>
        <v>0</v>
      </c>
      <c r="N606" s="37">
        <f t="shared" si="129"/>
        <v>0</v>
      </c>
      <c r="O606" s="37">
        <f t="shared" si="129"/>
        <v>0</v>
      </c>
      <c r="P606" s="37">
        <f t="shared" si="129"/>
        <v>0</v>
      </c>
      <c r="Q606" s="37">
        <f t="shared" si="129"/>
        <v>0</v>
      </c>
      <c r="R606" s="37">
        <f t="shared" si="129"/>
        <v>0</v>
      </c>
      <c r="S606" s="37">
        <f t="shared" si="129"/>
        <v>0</v>
      </c>
      <c r="T606" s="37">
        <f t="shared" si="129"/>
        <v>0</v>
      </c>
      <c r="U606" s="37">
        <f t="shared" si="129"/>
        <v>0</v>
      </c>
      <c r="V606" s="37">
        <f t="shared" si="129"/>
        <v>0</v>
      </c>
      <c r="W606" s="37">
        <f t="shared" si="129"/>
        <v>0</v>
      </c>
      <c r="X606" s="37">
        <f t="shared" si="129"/>
        <v>0</v>
      </c>
      <c r="Y606" s="37">
        <f t="shared" si="129"/>
        <v>0</v>
      </c>
      <c r="Z606" s="37">
        <f t="shared" si="129"/>
        <v>0</v>
      </c>
      <c r="AA606" s="37">
        <f t="shared" si="129"/>
        <v>0</v>
      </c>
      <c r="AB606" s="37">
        <f t="shared" si="129"/>
        <v>0</v>
      </c>
      <c r="AC606" s="37">
        <f t="shared" si="129"/>
        <v>0</v>
      </c>
      <c r="AD606" s="37">
        <f t="shared" si="129"/>
        <v>0</v>
      </c>
      <c r="AE606" s="37">
        <f t="shared" si="12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0">+C489</f>
        <v>0</v>
      </c>
      <c r="D607" s="37">
        <f t="shared" si="130"/>
        <v>0</v>
      </c>
      <c r="E607" s="37">
        <f t="shared" si="130"/>
        <v>0</v>
      </c>
      <c r="F607" s="37">
        <f t="shared" si="130"/>
        <v>0</v>
      </c>
      <c r="G607" s="37">
        <f t="shared" si="130"/>
        <v>0</v>
      </c>
      <c r="H607" s="37">
        <f t="shared" si="130"/>
        <v>0</v>
      </c>
      <c r="I607" s="37">
        <f t="shared" si="130"/>
        <v>0</v>
      </c>
      <c r="J607" s="37">
        <f t="shared" si="130"/>
        <v>0</v>
      </c>
      <c r="K607" s="37">
        <f t="shared" si="130"/>
        <v>0</v>
      </c>
      <c r="L607" s="37">
        <f t="shared" si="130"/>
        <v>0</v>
      </c>
      <c r="M607" s="37">
        <f t="shared" si="130"/>
        <v>0</v>
      </c>
      <c r="N607" s="37">
        <f t="shared" si="130"/>
        <v>0</v>
      </c>
      <c r="O607" s="37">
        <f t="shared" si="130"/>
        <v>0</v>
      </c>
      <c r="P607" s="37">
        <f t="shared" si="130"/>
        <v>0</v>
      </c>
      <c r="Q607" s="37">
        <f t="shared" si="130"/>
        <v>0</v>
      </c>
      <c r="R607" s="37">
        <f t="shared" si="130"/>
        <v>0</v>
      </c>
      <c r="S607" s="37">
        <f t="shared" si="130"/>
        <v>0</v>
      </c>
      <c r="T607" s="37">
        <f t="shared" si="130"/>
        <v>0</v>
      </c>
      <c r="U607" s="37">
        <f t="shared" si="130"/>
        <v>0</v>
      </c>
      <c r="V607" s="37">
        <f t="shared" si="130"/>
        <v>0</v>
      </c>
      <c r="W607" s="37">
        <f t="shared" si="130"/>
        <v>0</v>
      </c>
      <c r="X607" s="37">
        <f t="shared" si="130"/>
        <v>0</v>
      </c>
      <c r="Y607" s="37">
        <f t="shared" si="130"/>
        <v>0</v>
      </c>
      <c r="Z607" s="37">
        <f t="shared" si="130"/>
        <v>0</v>
      </c>
      <c r="AA607" s="37">
        <f t="shared" si="130"/>
        <v>0</v>
      </c>
      <c r="AB607" s="37">
        <f t="shared" si="130"/>
        <v>0</v>
      </c>
      <c r="AC607" s="37">
        <f t="shared" si="130"/>
        <v>0</v>
      </c>
      <c r="AD607" s="37">
        <f t="shared" si="130"/>
        <v>0</v>
      </c>
      <c r="AE607" s="37">
        <f t="shared" si="130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1">+C502</f>
        <v>0</v>
      </c>
      <c r="D609" s="37">
        <f t="shared" si="131"/>
        <v>0</v>
      </c>
      <c r="E609" s="37">
        <f t="shared" si="131"/>
        <v>0</v>
      </c>
      <c r="F609" s="37">
        <f t="shared" si="131"/>
        <v>0</v>
      </c>
      <c r="G609" s="37">
        <f t="shared" si="131"/>
        <v>0</v>
      </c>
      <c r="H609" s="37">
        <f t="shared" si="131"/>
        <v>0</v>
      </c>
      <c r="I609" s="37">
        <f t="shared" si="131"/>
        <v>0</v>
      </c>
      <c r="J609" s="37">
        <f t="shared" si="131"/>
        <v>0</v>
      </c>
      <c r="K609" s="37">
        <f t="shared" si="131"/>
        <v>0</v>
      </c>
      <c r="L609" s="37">
        <f t="shared" si="131"/>
        <v>0</v>
      </c>
      <c r="M609" s="37">
        <f t="shared" si="131"/>
        <v>0</v>
      </c>
      <c r="N609" s="37">
        <f t="shared" si="131"/>
        <v>0</v>
      </c>
      <c r="O609" s="37">
        <f t="shared" si="131"/>
        <v>0</v>
      </c>
      <c r="P609" s="37">
        <f t="shared" si="131"/>
        <v>0</v>
      </c>
      <c r="Q609" s="37">
        <f t="shared" si="131"/>
        <v>0</v>
      </c>
      <c r="R609" s="37">
        <f t="shared" si="131"/>
        <v>0</v>
      </c>
      <c r="S609" s="37">
        <f t="shared" si="131"/>
        <v>0</v>
      </c>
      <c r="T609" s="37">
        <f t="shared" si="131"/>
        <v>0</v>
      </c>
      <c r="U609" s="37">
        <f t="shared" si="131"/>
        <v>0</v>
      </c>
      <c r="V609" s="37">
        <f t="shared" si="131"/>
        <v>0</v>
      </c>
      <c r="W609" s="37">
        <f t="shared" si="131"/>
        <v>0</v>
      </c>
      <c r="X609" s="37">
        <f t="shared" si="131"/>
        <v>0</v>
      </c>
      <c r="Y609" s="37">
        <f t="shared" si="131"/>
        <v>0</v>
      </c>
      <c r="Z609" s="37">
        <f t="shared" si="131"/>
        <v>0</v>
      </c>
      <c r="AA609" s="37">
        <f t="shared" si="131"/>
        <v>0</v>
      </c>
      <c r="AB609" s="37">
        <f t="shared" si="131"/>
        <v>0</v>
      </c>
      <c r="AC609" s="37">
        <f t="shared" si="131"/>
        <v>0</v>
      </c>
      <c r="AD609" s="37">
        <f t="shared" si="131"/>
        <v>0</v>
      </c>
      <c r="AE609" s="37">
        <f t="shared" si="13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3.1831155286276884E-2</v>
      </c>
      <c r="Z611" s="37">
        <f t="shared" si="132"/>
        <v>3.383127261269147E-2</v>
      </c>
      <c r="AA611" s="37">
        <f t="shared" si="132"/>
        <v>3.3349505136094672E-2</v>
      </c>
      <c r="AB611" s="37">
        <f t="shared" si="132"/>
        <v>3.5126087896360271E-2</v>
      </c>
      <c r="AC611" s="37">
        <f t="shared" si="132"/>
        <v>2.9411993820440428E-2</v>
      </c>
      <c r="AD611" s="37">
        <f t="shared" si="132"/>
        <v>3.2373987827145463E-2</v>
      </c>
      <c r="AE611" s="37">
        <f t="shared" si="132"/>
        <v>3.0760903137940554E-2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0</v>
      </c>
      <c r="D656" s="28">
        <f t="shared" si="137"/>
        <v>0</v>
      </c>
      <c r="E656" s="28">
        <f t="shared" si="137"/>
        <v>0</v>
      </c>
      <c r="F656" s="28">
        <f t="shared" si="137"/>
        <v>0</v>
      </c>
      <c r="G656" s="28">
        <f t="shared" si="137"/>
        <v>0</v>
      </c>
      <c r="H656" s="28">
        <f t="shared" si="137"/>
        <v>0</v>
      </c>
      <c r="I656" s="28">
        <f t="shared" si="137"/>
        <v>0</v>
      </c>
      <c r="J656" s="28">
        <f t="shared" si="137"/>
        <v>0</v>
      </c>
      <c r="K656" s="28">
        <f t="shared" si="137"/>
        <v>0</v>
      </c>
      <c r="L656" s="28">
        <f t="shared" si="137"/>
        <v>0</v>
      </c>
      <c r="M656" s="28">
        <f t="shared" si="137"/>
        <v>0</v>
      </c>
      <c r="N656" s="28">
        <f t="shared" si="137"/>
        <v>0</v>
      </c>
      <c r="O656" s="28">
        <f t="shared" si="137"/>
        <v>0</v>
      </c>
      <c r="P656" s="28">
        <f t="shared" si="137"/>
        <v>0</v>
      </c>
      <c r="Q656" s="28">
        <f t="shared" si="137"/>
        <v>0</v>
      </c>
      <c r="R656" s="28">
        <f t="shared" si="137"/>
        <v>0</v>
      </c>
      <c r="S656" s="28">
        <f t="shared" si="137"/>
        <v>0</v>
      </c>
      <c r="T656" s="28">
        <f t="shared" si="137"/>
        <v>0</v>
      </c>
      <c r="U656" s="28">
        <f t="shared" si="137"/>
        <v>0</v>
      </c>
      <c r="V656" s="28">
        <f t="shared" si="137"/>
        <v>0</v>
      </c>
      <c r="W656" s="28">
        <f t="shared" si="137"/>
        <v>0</v>
      </c>
      <c r="X656" s="28">
        <f t="shared" si="137"/>
        <v>0</v>
      </c>
      <c r="Y656" s="28">
        <f t="shared" si="137"/>
        <v>3.1831155286276884E-2</v>
      </c>
      <c r="Z656" s="28">
        <f t="shared" si="137"/>
        <v>3.383127261269147E-2</v>
      </c>
      <c r="AA656" s="28">
        <f t="shared" si="137"/>
        <v>3.3349505136094672E-2</v>
      </c>
      <c r="AB656" s="28">
        <f t="shared" si="137"/>
        <v>3.5126087896360271E-2</v>
      </c>
      <c r="AC656" s="28">
        <f t="shared" si="137"/>
        <v>2.9411993820440428E-2</v>
      </c>
      <c r="AD656" s="28">
        <f t="shared" si="137"/>
        <v>3.2373987827145463E-2</v>
      </c>
      <c r="AE656" s="28">
        <f t="shared" si="137"/>
        <v>3.0760903137940554E-2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0</v>
      </c>
      <c r="D658" s="28">
        <f t="shared" si="139"/>
        <v>0</v>
      </c>
      <c r="E658" s="28">
        <f t="shared" si="139"/>
        <v>0</v>
      </c>
      <c r="F658" s="28">
        <f t="shared" si="139"/>
        <v>0</v>
      </c>
      <c r="G658" s="28">
        <f t="shared" si="139"/>
        <v>0</v>
      </c>
      <c r="H658" s="28">
        <f t="shared" si="139"/>
        <v>0</v>
      </c>
      <c r="I658" s="28">
        <f t="shared" si="139"/>
        <v>0</v>
      </c>
      <c r="J658" s="28">
        <f t="shared" si="139"/>
        <v>0</v>
      </c>
      <c r="K658" s="28">
        <f t="shared" si="139"/>
        <v>0</v>
      </c>
      <c r="L658" s="28">
        <f t="shared" si="139"/>
        <v>0</v>
      </c>
      <c r="M658" s="28">
        <f t="shared" si="139"/>
        <v>0</v>
      </c>
      <c r="N658" s="28">
        <f t="shared" si="139"/>
        <v>0</v>
      </c>
      <c r="O658" s="28">
        <f t="shared" si="139"/>
        <v>0</v>
      </c>
      <c r="P658" s="28">
        <f t="shared" si="139"/>
        <v>0</v>
      </c>
      <c r="Q658" s="28">
        <f t="shared" si="139"/>
        <v>0</v>
      </c>
      <c r="R658" s="28">
        <f t="shared" si="139"/>
        <v>0</v>
      </c>
      <c r="S658" s="28">
        <f t="shared" si="139"/>
        <v>0</v>
      </c>
      <c r="T658" s="28">
        <f t="shared" si="139"/>
        <v>0</v>
      </c>
      <c r="U658" s="28">
        <f t="shared" si="139"/>
        <v>0</v>
      </c>
      <c r="V658" s="28">
        <f t="shared" si="139"/>
        <v>0</v>
      </c>
      <c r="W658" s="28">
        <f t="shared" si="139"/>
        <v>0</v>
      </c>
      <c r="X658" s="28">
        <f t="shared" si="139"/>
        <v>0</v>
      </c>
      <c r="Y658" s="28">
        <f t="shared" si="139"/>
        <v>3.1831155286276884E-2</v>
      </c>
      <c r="Z658" s="28">
        <f t="shared" si="139"/>
        <v>3.383127261269147E-2</v>
      </c>
      <c r="AA658" s="28">
        <f t="shared" si="139"/>
        <v>3.3349505136094672E-2</v>
      </c>
      <c r="AB658" s="28">
        <f t="shared" si="139"/>
        <v>3.5126087896360271E-2</v>
      </c>
      <c r="AC658" s="28">
        <f t="shared" si="139"/>
        <v>2.9411993820440428E-2</v>
      </c>
      <c r="AD658" s="28">
        <f t="shared" si="139"/>
        <v>3.2373987827145463E-2</v>
      </c>
      <c r="AE658" s="28">
        <f t="shared" si="139"/>
        <v>3.0760903137940554E-2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253" priority="308" operator="equal">
      <formula>0</formula>
    </cfRule>
  </conditionalFormatting>
  <conditionalFormatting sqref="AD2:AE2">
    <cfRule type="cellIs" dxfId="252" priority="176" operator="equal">
      <formula>0</formula>
    </cfRule>
  </conditionalFormatting>
  <conditionalFormatting sqref="A425:B426 A430:B431 A434:B437 A427:A429">
    <cfRule type="cellIs" dxfId="251" priority="143" operator="lessThan">
      <formula>0</formula>
    </cfRule>
  </conditionalFormatting>
  <conditionalFormatting sqref="A432:B433">
    <cfRule type="cellIs" dxfId="250" priority="142" operator="lessThan">
      <formula>0</formula>
    </cfRule>
  </conditionalFormatting>
  <conditionalFormatting sqref="B555 A576:B581">
    <cfRule type="cellIs" dxfId="249" priority="141" operator="lessThan">
      <formula>0</formula>
    </cfRule>
  </conditionalFormatting>
  <conditionalFormatting sqref="A633:B638 B624">
    <cfRule type="cellIs" dxfId="248" priority="140" operator="lessThan">
      <formula>0</formula>
    </cfRule>
  </conditionalFormatting>
  <conditionalFormatting sqref="A661:B661">
    <cfRule type="cellIs" dxfId="247" priority="139" operator="lessThan">
      <formula>0</formula>
    </cfRule>
  </conditionalFormatting>
  <conditionalFormatting sqref="B659:B660">
    <cfRule type="cellIs" dxfId="246" priority="138" operator="lessThan">
      <formula>0</formula>
    </cfRule>
  </conditionalFormatting>
  <conditionalFormatting sqref="B613">
    <cfRule type="cellIs" dxfId="245" priority="137" operator="lessThan">
      <formula>0</formula>
    </cfRule>
  </conditionalFormatting>
  <conditionalFormatting sqref="C434:C437 C425:C431">
    <cfRule type="cellIs" dxfId="244" priority="136" operator="lessThan">
      <formula>0</formula>
    </cfRule>
  </conditionalFormatting>
  <conditionalFormatting sqref="C613">
    <cfRule type="cellIs" dxfId="243" priority="135" operator="lessThan">
      <formula>0</formula>
    </cfRule>
  </conditionalFormatting>
  <conditionalFormatting sqref="C432:C433">
    <cfRule type="cellIs" dxfId="242" priority="134" operator="lessThan">
      <formula>0</formula>
    </cfRule>
  </conditionalFormatting>
  <conditionalFormatting sqref="C555:C581">
    <cfRule type="cellIs" dxfId="241" priority="133" operator="lessThan">
      <formula>0</formula>
    </cfRule>
  </conditionalFormatting>
  <conditionalFormatting sqref="C624:C638">
    <cfRule type="cellIs" dxfId="240" priority="132" operator="lessThan">
      <formula>0</formula>
    </cfRule>
  </conditionalFormatting>
  <conditionalFormatting sqref="C659">
    <cfRule type="cellIs" dxfId="239" priority="131" operator="lessThan">
      <formula>0</formula>
    </cfRule>
  </conditionalFormatting>
  <conditionalFormatting sqref="C660">
    <cfRule type="cellIs" dxfId="238" priority="130" operator="lessThan">
      <formula>0</formula>
    </cfRule>
  </conditionalFormatting>
  <conditionalFormatting sqref="C661">
    <cfRule type="cellIs" dxfId="237" priority="129" operator="lessThan">
      <formula>0</formula>
    </cfRule>
  </conditionalFormatting>
  <conditionalFormatting sqref="C609">
    <cfRule type="cellIs" dxfId="236" priority="128" operator="lessThan">
      <formula>0</formula>
    </cfRule>
  </conditionalFormatting>
  <conditionalFormatting sqref="C611">
    <cfRule type="cellIs" dxfId="235" priority="127" operator="lessThan">
      <formula>0</formula>
    </cfRule>
  </conditionalFormatting>
  <conditionalFormatting sqref="C606:C607">
    <cfRule type="cellIs" dxfId="234" priority="126" operator="lessThan">
      <formula>0</formula>
    </cfRule>
  </conditionalFormatting>
  <conditionalFormatting sqref="C191:C210 C212:C225 C227:C270 C273:C278 C280:C286 C292:C296">
    <cfRule type="cellIs" dxfId="233" priority="125" operator="lessThan">
      <formula>0</formula>
    </cfRule>
  </conditionalFormatting>
  <conditionalFormatting sqref="C271">
    <cfRule type="cellIs" dxfId="232" priority="124" operator="lessThan">
      <formula>0</formula>
    </cfRule>
  </conditionalFormatting>
  <conditionalFormatting sqref="C287">
    <cfRule type="cellIs" dxfId="231" priority="123" operator="lessThan">
      <formula>0</formula>
    </cfRule>
  </conditionalFormatting>
  <conditionalFormatting sqref="C291">
    <cfRule type="cellIs" dxfId="230" priority="122" operator="lessThan">
      <formula>0</formula>
    </cfRule>
  </conditionalFormatting>
  <conditionalFormatting sqref="C226">
    <cfRule type="cellIs" dxfId="229" priority="121" operator="lessThan">
      <formula>0</formula>
    </cfRule>
  </conditionalFormatting>
  <conditionalFormatting sqref="C211">
    <cfRule type="cellIs" dxfId="228" priority="309" operator="lessThan">
      <formula>0</formula>
    </cfRule>
  </conditionalFormatting>
  <conditionalFormatting sqref="C272">
    <cfRule type="cellIs" dxfId="227" priority="119" operator="lessThan">
      <formula>0</formula>
    </cfRule>
  </conditionalFormatting>
  <conditionalFormatting sqref="C279">
    <cfRule type="cellIs" dxfId="226" priority="118" operator="lessThan">
      <formula>0</formula>
    </cfRule>
  </conditionalFormatting>
  <conditionalFormatting sqref="C288:C290">
    <cfRule type="cellIs" dxfId="225" priority="117" operator="lessThan">
      <formula>0</formula>
    </cfRule>
  </conditionalFormatting>
  <conditionalFormatting sqref="C297:C354 C356:C424">
    <cfRule type="cellIs" dxfId="224" priority="116" operator="lessThan">
      <formula>0</formula>
    </cfRule>
  </conditionalFormatting>
  <conditionalFormatting sqref="C526:C554">
    <cfRule type="cellIs" dxfId="223" priority="115" operator="lessThan">
      <formula>0</formula>
    </cfRule>
  </conditionalFormatting>
  <conditionalFormatting sqref="C524:C525">
    <cfRule type="cellIs" dxfId="222" priority="114" operator="lessThan">
      <formula>0</formula>
    </cfRule>
  </conditionalFormatting>
  <conditionalFormatting sqref="C614:C623">
    <cfRule type="cellIs" dxfId="221" priority="113" operator="lessThan">
      <formula>0</formula>
    </cfRule>
  </conditionalFormatting>
  <conditionalFormatting sqref="C355">
    <cfRule type="cellIs" dxfId="220" priority="112" operator="lessThan">
      <formula>0</formula>
    </cfRule>
  </conditionalFormatting>
  <conditionalFormatting sqref="C453">
    <cfRule type="cellIs" dxfId="219" priority="111" operator="lessThan">
      <formula>0</formula>
    </cfRule>
  </conditionalFormatting>
  <conditionalFormatting sqref="C453">
    <cfRule type="cellIs" dxfId="218" priority="109" operator="equal">
      <formula>0</formula>
    </cfRule>
    <cfRule type="cellIs" dxfId="217" priority="110" operator="equal">
      <formula>0</formula>
    </cfRule>
  </conditionalFormatting>
  <conditionalFormatting sqref="C597">
    <cfRule type="cellIs" dxfId="216" priority="108" operator="lessThan">
      <formula>0</formula>
    </cfRule>
  </conditionalFormatting>
  <conditionalFormatting sqref="C597">
    <cfRule type="cellIs" dxfId="215" priority="106" operator="equal">
      <formula>0</formula>
    </cfRule>
    <cfRule type="cellIs" dxfId="214" priority="107" operator="equal">
      <formula>0</formula>
    </cfRule>
  </conditionalFormatting>
  <conditionalFormatting sqref="C654">
    <cfRule type="cellIs" dxfId="213" priority="105" operator="lessThan">
      <formula>0</formula>
    </cfRule>
  </conditionalFormatting>
  <conditionalFormatting sqref="C654">
    <cfRule type="cellIs" dxfId="212" priority="103" operator="equal">
      <formula>0</formula>
    </cfRule>
    <cfRule type="cellIs" dxfId="211" priority="104" operator="equal">
      <formula>0</formula>
    </cfRule>
  </conditionalFormatting>
  <conditionalFormatting sqref="D434:AE437 D425:AE431">
    <cfRule type="cellIs" dxfId="210" priority="33" operator="lessThan">
      <formula>0</formula>
    </cfRule>
  </conditionalFormatting>
  <conditionalFormatting sqref="D613:AE613">
    <cfRule type="cellIs" dxfId="209" priority="32" operator="lessThan">
      <formula>0</formula>
    </cfRule>
  </conditionalFormatting>
  <conditionalFormatting sqref="D432:AE433">
    <cfRule type="cellIs" dxfId="208" priority="31" operator="lessThan">
      <formula>0</formula>
    </cfRule>
  </conditionalFormatting>
  <conditionalFormatting sqref="D555:AE581">
    <cfRule type="cellIs" dxfId="207" priority="30" operator="lessThan">
      <formula>0</formula>
    </cfRule>
  </conditionalFormatting>
  <conditionalFormatting sqref="D624:AE638">
    <cfRule type="cellIs" dxfId="206" priority="29" operator="lessThan">
      <formula>0</formula>
    </cfRule>
  </conditionalFormatting>
  <conditionalFormatting sqref="D659:AE659">
    <cfRule type="cellIs" dxfId="205" priority="28" operator="lessThan">
      <formula>0</formula>
    </cfRule>
  </conditionalFormatting>
  <conditionalFormatting sqref="D660:AE660">
    <cfRule type="cellIs" dxfId="204" priority="27" operator="lessThan">
      <formula>0</formula>
    </cfRule>
  </conditionalFormatting>
  <conditionalFormatting sqref="D661:AE661">
    <cfRule type="cellIs" dxfId="203" priority="26" operator="lessThan">
      <formula>0</formula>
    </cfRule>
  </conditionalFormatting>
  <conditionalFormatting sqref="D609:AE609">
    <cfRule type="cellIs" dxfId="202" priority="25" operator="lessThan">
      <formula>0</formula>
    </cfRule>
  </conditionalFormatting>
  <conditionalFormatting sqref="D611:AE611">
    <cfRule type="cellIs" dxfId="201" priority="24" operator="lessThan">
      <formula>0</formula>
    </cfRule>
  </conditionalFormatting>
  <conditionalFormatting sqref="D606:AE607">
    <cfRule type="cellIs" dxfId="200" priority="23" operator="lessThan">
      <formula>0</formula>
    </cfRule>
  </conditionalFormatting>
  <conditionalFormatting sqref="D191:AE210 D212:AE225 D227:AE270 D273:AE278 D280:AE286 D292:AE296">
    <cfRule type="cellIs" dxfId="199" priority="22" operator="lessThan">
      <formula>0</formula>
    </cfRule>
  </conditionalFormatting>
  <conditionalFormatting sqref="D271:AE271">
    <cfRule type="cellIs" dxfId="198" priority="21" operator="lessThan">
      <formula>0</formula>
    </cfRule>
  </conditionalFormatting>
  <conditionalFormatting sqref="D287:AE287">
    <cfRule type="cellIs" dxfId="197" priority="20" operator="lessThan">
      <formula>0</formula>
    </cfRule>
  </conditionalFormatting>
  <conditionalFormatting sqref="D291:AE291">
    <cfRule type="cellIs" dxfId="196" priority="19" operator="lessThan">
      <formula>0</formula>
    </cfRule>
  </conditionalFormatting>
  <conditionalFormatting sqref="D226:AE226">
    <cfRule type="cellIs" dxfId="195" priority="18" operator="lessThan">
      <formula>0</formula>
    </cfRule>
  </conditionalFormatting>
  <conditionalFormatting sqref="D211:AE211">
    <cfRule type="cellIs" dxfId="194" priority="34" operator="lessThan">
      <formula>0</formula>
    </cfRule>
  </conditionalFormatting>
  <conditionalFormatting sqref="D272:AE272">
    <cfRule type="cellIs" dxfId="193" priority="17" operator="lessThan">
      <formula>0</formula>
    </cfRule>
  </conditionalFormatting>
  <conditionalFormatting sqref="D279:AE279">
    <cfRule type="cellIs" dxfId="192" priority="16" operator="lessThan">
      <formula>0</formula>
    </cfRule>
  </conditionalFormatting>
  <conditionalFormatting sqref="D288:AE290">
    <cfRule type="cellIs" dxfId="191" priority="15" operator="lessThan">
      <formula>0</formula>
    </cfRule>
  </conditionalFormatting>
  <conditionalFormatting sqref="D297:AE354 D356:AE424">
    <cfRule type="cellIs" dxfId="190" priority="14" operator="lessThan">
      <formula>0</formula>
    </cfRule>
  </conditionalFormatting>
  <conditionalFormatting sqref="D526:AE554">
    <cfRule type="cellIs" dxfId="189" priority="13" operator="lessThan">
      <formula>0</formula>
    </cfRule>
  </conditionalFormatting>
  <conditionalFormatting sqref="D524:AE525">
    <cfRule type="cellIs" dxfId="188" priority="12" operator="lessThan">
      <formula>0</formula>
    </cfRule>
  </conditionalFormatting>
  <conditionalFormatting sqref="D614:AE623">
    <cfRule type="cellIs" dxfId="187" priority="11" operator="lessThan">
      <formula>0</formula>
    </cfRule>
  </conditionalFormatting>
  <conditionalFormatting sqref="D355:AE355">
    <cfRule type="cellIs" dxfId="186" priority="10" operator="lessThan">
      <formula>0</formula>
    </cfRule>
  </conditionalFormatting>
  <conditionalFormatting sqref="D453:AE453">
    <cfRule type="cellIs" dxfId="185" priority="9" operator="lessThan">
      <formula>0</formula>
    </cfRule>
  </conditionalFormatting>
  <conditionalFormatting sqref="D453:AE453">
    <cfRule type="cellIs" dxfId="184" priority="7" operator="equal">
      <formula>0</formula>
    </cfRule>
    <cfRule type="cellIs" dxfId="183" priority="8" operator="equal">
      <formula>0</formula>
    </cfRule>
  </conditionalFormatting>
  <conditionalFormatting sqref="D597:AE597">
    <cfRule type="cellIs" dxfId="182" priority="6" operator="lessThan">
      <formula>0</formula>
    </cfRule>
  </conditionalFormatting>
  <conditionalFormatting sqref="D597:AE597">
    <cfRule type="cellIs" dxfId="181" priority="4" operator="equal">
      <formula>0</formula>
    </cfRule>
    <cfRule type="cellIs" dxfId="180" priority="5" operator="equal">
      <formula>0</formula>
    </cfRule>
  </conditionalFormatting>
  <conditionalFormatting sqref="D654:AE654">
    <cfRule type="cellIs" dxfId="179" priority="3" operator="lessThan">
      <formula>0</formula>
    </cfRule>
  </conditionalFormatting>
  <conditionalFormatting sqref="D654:AE654">
    <cfRule type="cellIs" dxfId="178" priority="1" operator="equal">
      <formula>0</formula>
    </cfRule>
    <cfRule type="cellIs" dxfId="177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S637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2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 t="shared" ref="C4:AE4" si="0">+C5+C111+C191+C297+C425</f>
        <v>390.61818413482456</v>
      </c>
      <c r="D4" s="98">
        <f t="shared" si="0"/>
        <v>367.24736966629177</v>
      </c>
      <c r="E4" s="98">
        <f t="shared" si="0"/>
        <v>407.67080764276858</v>
      </c>
      <c r="F4" s="98">
        <f t="shared" si="0"/>
        <v>417.60965756875942</v>
      </c>
      <c r="G4" s="98">
        <f t="shared" si="0"/>
        <v>522.80541063465</v>
      </c>
      <c r="H4" s="98">
        <f t="shared" si="0"/>
        <v>623.46802422435019</v>
      </c>
      <c r="I4" s="32">
        <f t="shared" si="0"/>
        <v>684.45490122290414</v>
      </c>
      <c r="J4" s="32">
        <f t="shared" si="0"/>
        <v>905.54302720756505</v>
      </c>
      <c r="K4" s="32">
        <f t="shared" si="0"/>
        <v>970.01995861850776</v>
      </c>
      <c r="L4" s="32">
        <f t="shared" si="0"/>
        <v>2007.8034033809929</v>
      </c>
      <c r="M4" s="32">
        <f t="shared" si="0"/>
        <v>2047.0604066788519</v>
      </c>
      <c r="N4" s="98">
        <f t="shared" si="0"/>
        <v>1797.1505524900294</v>
      </c>
      <c r="O4" s="32">
        <f t="shared" si="0"/>
        <v>1630.5791980237225</v>
      </c>
      <c r="P4" s="98">
        <f t="shared" si="0"/>
        <v>1426.0669595404372</v>
      </c>
      <c r="Q4" s="32">
        <f t="shared" si="0"/>
        <v>1423.5661310700912</v>
      </c>
      <c r="R4" s="32">
        <f t="shared" si="0"/>
        <v>1400.0364166060913</v>
      </c>
      <c r="S4" s="32">
        <f t="shared" si="0"/>
        <v>1818.2738811506406</v>
      </c>
      <c r="T4" s="32">
        <f t="shared" si="0"/>
        <v>2131.9836089557252</v>
      </c>
      <c r="U4" s="32">
        <f t="shared" si="0"/>
        <v>2273.7053441577928</v>
      </c>
      <c r="V4" s="32">
        <f t="shared" si="0"/>
        <v>2442.2502195307247</v>
      </c>
      <c r="W4" s="32">
        <f t="shared" si="0"/>
        <v>2495.0056787749754</v>
      </c>
      <c r="X4" s="32">
        <f t="shared" si="0"/>
        <v>2550.8070292507273</v>
      </c>
      <c r="Y4" s="32">
        <f t="shared" si="0"/>
        <v>2159.5103381181652</v>
      </c>
      <c r="Z4" s="32">
        <f t="shared" si="0"/>
        <v>2142.4176071276443</v>
      </c>
      <c r="AA4" s="32">
        <f t="shared" si="0"/>
        <v>2279.2475418574008</v>
      </c>
      <c r="AB4" s="32">
        <f t="shared" si="0"/>
        <v>2521.7348848870633</v>
      </c>
      <c r="AC4" s="32">
        <f t="shared" si="0"/>
        <v>2034.855621911325</v>
      </c>
      <c r="AD4" s="32">
        <f t="shared" si="0"/>
        <v>1557.5501795604296</v>
      </c>
      <c r="AE4" s="32">
        <f t="shared" si="0"/>
        <v>1578.2407346103544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535.77323979804817</v>
      </c>
      <c r="D5" s="32">
        <f t="shared" si="1"/>
        <v>512.98339757593806</v>
      </c>
      <c r="E5" s="32">
        <f t="shared" si="1"/>
        <v>553.98866582594928</v>
      </c>
      <c r="F5" s="32">
        <f t="shared" si="1"/>
        <v>564.96075760954568</v>
      </c>
      <c r="G5" s="32">
        <f t="shared" si="1"/>
        <v>672.32026631860663</v>
      </c>
      <c r="H5" s="32">
        <f t="shared" si="1"/>
        <v>773.24273954471403</v>
      </c>
      <c r="I5" s="32">
        <f t="shared" si="1"/>
        <v>827.2507864042484</v>
      </c>
      <c r="J5" s="32">
        <f t="shared" si="1"/>
        <v>1047.2919407841289</v>
      </c>
      <c r="K5" s="32">
        <f t="shared" si="1"/>
        <v>1112.4712627853321</v>
      </c>
      <c r="L5" s="32">
        <f t="shared" si="1"/>
        <v>2150.1732412607412</v>
      </c>
      <c r="M5" s="32">
        <f t="shared" si="1"/>
        <v>2189.0182454866822</v>
      </c>
      <c r="N5" s="32">
        <f t="shared" si="1"/>
        <v>1936.1709384049393</v>
      </c>
      <c r="O5" s="32">
        <f t="shared" si="1"/>
        <v>1770.7230056408127</v>
      </c>
      <c r="P5" s="32">
        <f t="shared" si="1"/>
        <v>1563.6505735919909</v>
      </c>
      <c r="Q5" s="32">
        <f t="shared" si="1"/>
        <v>1554.7929015373052</v>
      </c>
      <c r="R5" s="32">
        <f t="shared" si="1"/>
        <v>1534.5208901260762</v>
      </c>
      <c r="S5" s="32">
        <f t="shared" si="1"/>
        <v>1946.7498265702586</v>
      </c>
      <c r="T5" s="32">
        <f t="shared" si="1"/>
        <v>2253.5830101395186</v>
      </c>
      <c r="U5" s="32">
        <f t="shared" si="1"/>
        <v>2400.0186015582835</v>
      </c>
      <c r="V5" s="32">
        <f t="shared" si="1"/>
        <v>2567.9068330438499</v>
      </c>
      <c r="W5" s="32">
        <f t="shared" si="1"/>
        <v>2615.4214950597757</v>
      </c>
      <c r="X5" s="32">
        <f t="shared" si="1"/>
        <v>2663.9522573103932</v>
      </c>
      <c r="Y5" s="32">
        <f t="shared" si="1"/>
        <v>2269.2586347221772</v>
      </c>
      <c r="Z5" s="32">
        <f t="shared" si="1"/>
        <v>2248.4118865853939</v>
      </c>
      <c r="AA5" s="32">
        <f t="shared" si="1"/>
        <v>2375.4929010251894</v>
      </c>
      <c r="AB5" s="32">
        <f t="shared" si="1"/>
        <v>2611.0698419331848</v>
      </c>
      <c r="AC5" s="32">
        <f t="shared" si="1"/>
        <v>2119.6477943474201</v>
      </c>
      <c r="AD5" s="32">
        <f t="shared" si="1"/>
        <v>1636.4857406802159</v>
      </c>
      <c r="AE5" s="32">
        <f t="shared" si="1"/>
        <v>1655.8378758784322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535.77323979804817</v>
      </c>
      <c r="D7" s="33">
        <f t="shared" si="2"/>
        <v>512.98339757593806</v>
      </c>
      <c r="E7" s="33">
        <f t="shared" si="2"/>
        <v>553.98866582594928</v>
      </c>
      <c r="F7" s="33">
        <f t="shared" si="2"/>
        <v>564.96075760954568</v>
      </c>
      <c r="G7" s="33">
        <f t="shared" si="2"/>
        <v>672.32026631860663</v>
      </c>
      <c r="H7" s="33">
        <f t="shared" si="2"/>
        <v>773.24273954471403</v>
      </c>
      <c r="I7" s="33">
        <f t="shared" si="2"/>
        <v>827.2507864042484</v>
      </c>
      <c r="J7" s="33">
        <f t="shared" si="2"/>
        <v>1047.2919407841289</v>
      </c>
      <c r="K7" s="33">
        <f t="shared" si="2"/>
        <v>1112.4712627853321</v>
      </c>
      <c r="L7" s="33">
        <f t="shared" si="2"/>
        <v>2150.1732412607412</v>
      </c>
      <c r="M7" s="33">
        <f t="shared" si="2"/>
        <v>2189.0182454866822</v>
      </c>
      <c r="N7" s="33">
        <f t="shared" si="2"/>
        <v>1936.1709384049393</v>
      </c>
      <c r="O7" s="33">
        <f t="shared" si="2"/>
        <v>1770.7230056408127</v>
      </c>
      <c r="P7" s="33">
        <f t="shared" si="2"/>
        <v>1563.6505735919909</v>
      </c>
      <c r="Q7" s="33">
        <f t="shared" si="2"/>
        <v>1554.7929015373052</v>
      </c>
      <c r="R7" s="33">
        <f t="shared" si="2"/>
        <v>1534.5208901260762</v>
      </c>
      <c r="S7" s="33">
        <f t="shared" si="2"/>
        <v>1946.7498265702586</v>
      </c>
      <c r="T7" s="33">
        <f t="shared" si="2"/>
        <v>2253.5830101395186</v>
      </c>
      <c r="U7" s="33">
        <f t="shared" si="2"/>
        <v>2400.0186015582835</v>
      </c>
      <c r="V7" s="33">
        <f t="shared" si="2"/>
        <v>2567.9068330438499</v>
      </c>
      <c r="W7" s="33">
        <f t="shared" si="2"/>
        <v>2615.4214950597757</v>
      </c>
      <c r="X7" s="33">
        <f t="shared" si="2"/>
        <v>2663.9522573103932</v>
      </c>
      <c r="Y7" s="33">
        <f t="shared" si="2"/>
        <v>2269.2586347221772</v>
      </c>
      <c r="Z7" s="33">
        <f t="shared" si="2"/>
        <v>2248.4118865853939</v>
      </c>
      <c r="AA7" s="33">
        <f t="shared" si="2"/>
        <v>2375.4929010251894</v>
      </c>
      <c r="AB7" s="33">
        <f t="shared" si="2"/>
        <v>2611.0698419331848</v>
      </c>
      <c r="AC7" s="33">
        <f t="shared" si="2"/>
        <v>2119.6477943474201</v>
      </c>
      <c r="AD7" s="33">
        <f t="shared" si="2"/>
        <v>1636.4857406802159</v>
      </c>
      <c r="AE7" s="33">
        <f t="shared" si="2"/>
        <v>1655.8378758784322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91.520275806424692</v>
      </c>
      <c r="D8" s="33">
        <f t="shared" si="3"/>
        <v>75.58367598900989</v>
      </c>
      <c r="E8" s="33">
        <f t="shared" si="3"/>
        <v>57.465826658740063</v>
      </c>
      <c r="F8" s="33">
        <f t="shared" si="3"/>
        <v>59.485346416741876</v>
      </c>
      <c r="G8" s="33">
        <f t="shared" si="3"/>
        <v>61.116386963089745</v>
      </c>
      <c r="H8" s="33">
        <f t="shared" si="3"/>
        <v>59.021985929651159</v>
      </c>
      <c r="I8" s="33">
        <f t="shared" si="3"/>
        <v>72.83681590488068</v>
      </c>
      <c r="J8" s="33">
        <f t="shared" si="3"/>
        <v>53.097773557598281</v>
      </c>
      <c r="K8" s="33">
        <f t="shared" si="3"/>
        <v>199.32992990118618</v>
      </c>
      <c r="L8" s="33">
        <f t="shared" si="3"/>
        <v>1045.7817643381973</v>
      </c>
      <c r="M8" s="33">
        <f t="shared" si="3"/>
        <v>1074.175496757814</v>
      </c>
      <c r="N8" s="33">
        <f t="shared" si="3"/>
        <v>782.99731704101168</v>
      </c>
      <c r="O8" s="33">
        <f t="shared" si="3"/>
        <v>641.69506167877091</v>
      </c>
      <c r="P8" s="33">
        <f t="shared" si="3"/>
        <v>451.04948333277298</v>
      </c>
      <c r="Q8" s="33">
        <f t="shared" si="3"/>
        <v>439.24565179313549</v>
      </c>
      <c r="R8" s="33">
        <f t="shared" si="3"/>
        <v>427.29053002759599</v>
      </c>
      <c r="S8" s="33">
        <f t="shared" si="3"/>
        <v>820.98891717549566</v>
      </c>
      <c r="T8" s="33">
        <f t="shared" si="3"/>
        <v>1085.6116892095451</v>
      </c>
      <c r="U8" s="33">
        <f t="shared" si="3"/>
        <v>1073.685620220838</v>
      </c>
      <c r="V8" s="33">
        <f t="shared" si="3"/>
        <v>1105.1903176689527</v>
      </c>
      <c r="W8" s="33">
        <f t="shared" si="3"/>
        <v>1111.8490672298303</v>
      </c>
      <c r="X8" s="33">
        <f t="shared" si="3"/>
        <v>1087.6345368977429</v>
      </c>
      <c r="Y8" s="33">
        <f t="shared" si="3"/>
        <v>880.837373481903</v>
      </c>
      <c r="Z8" s="33">
        <f t="shared" si="3"/>
        <v>804.25297900459736</v>
      </c>
      <c r="AA8" s="33">
        <f t="shared" si="3"/>
        <v>825.56480120731055</v>
      </c>
      <c r="AB8" s="33">
        <f t="shared" si="3"/>
        <v>924.37074860591417</v>
      </c>
      <c r="AC8" s="33">
        <f t="shared" si="3"/>
        <v>480.42236226131445</v>
      </c>
      <c r="AD8" s="33">
        <f t="shared" si="3"/>
        <v>28.864482632767906</v>
      </c>
      <c r="AE8" s="33">
        <f t="shared" si="3"/>
        <v>17.713789012423636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91.520275806424692</v>
      </c>
      <c r="D9" s="33">
        <f t="shared" si="4"/>
        <v>75.58367598900989</v>
      </c>
      <c r="E9" s="33">
        <f t="shared" si="4"/>
        <v>57.465826658740063</v>
      </c>
      <c r="F9" s="33">
        <f t="shared" si="4"/>
        <v>59.485346416741876</v>
      </c>
      <c r="G9" s="33">
        <f t="shared" si="4"/>
        <v>61.116386963089745</v>
      </c>
      <c r="H9" s="33">
        <f t="shared" si="4"/>
        <v>59.021985929651159</v>
      </c>
      <c r="I9" s="33">
        <f t="shared" si="4"/>
        <v>72.83681590488068</v>
      </c>
      <c r="J9" s="33">
        <f t="shared" si="4"/>
        <v>53.097773557598281</v>
      </c>
      <c r="K9" s="33">
        <f t="shared" si="4"/>
        <v>199.32992990118618</v>
      </c>
      <c r="L9" s="33">
        <f t="shared" si="4"/>
        <v>1045.7817643381973</v>
      </c>
      <c r="M9" s="33">
        <f t="shared" si="4"/>
        <v>1074.175496757814</v>
      </c>
      <c r="N9" s="33">
        <f t="shared" si="4"/>
        <v>782.99731704101168</v>
      </c>
      <c r="O9" s="33">
        <f t="shared" si="4"/>
        <v>641.69506167877091</v>
      </c>
      <c r="P9" s="33">
        <f t="shared" si="4"/>
        <v>451.04948333277298</v>
      </c>
      <c r="Q9" s="33">
        <f t="shared" si="4"/>
        <v>439.24565179313549</v>
      </c>
      <c r="R9" s="33">
        <f t="shared" si="4"/>
        <v>427.29053002759599</v>
      </c>
      <c r="S9" s="33">
        <f t="shared" si="4"/>
        <v>820.98891717549566</v>
      </c>
      <c r="T9" s="33">
        <f t="shared" si="4"/>
        <v>1085.6116892095451</v>
      </c>
      <c r="U9" s="33">
        <f t="shared" si="4"/>
        <v>1073.685620220838</v>
      </c>
      <c r="V9" s="33">
        <f t="shared" si="4"/>
        <v>1105.1903176689527</v>
      </c>
      <c r="W9" s="33">
        <f t="shared" si="4"/>
        <v>1111.8490672298303</v>
      </c>
      <c r="X9" s="33">
        <f t="shared" si="4"/>
        <v>1087.6345368977429</v>
      </c>
      <c r="Y9" s="33">
        <f t="shared" si="4"/>
        <v>880.837373481903</v>
      </c>
      <c r="Z9" s="33">
        <f t="shared" si="4"/>
        <v>804.25297900459736</v>
      </c>
      <c r="AA9" s="33">
        <f t="shared" si="4"/>
        <v>825.56480120731055</v>
      </c>
      <c r="AB9" s="33">
        <f t="shared" si="4"/>
        <v>924.37074860591417</v>
      </c>
      <c r="AC9" s="33">
        <f t="shared" si="4"/>
        <v>480.42236226131445</v>
      </c>
      <c r="AD9" s="33">
        <f t="shared" si="4"/>
        <v>28.864482632767906</v>
      </c>
      <c r="AE9" s="33">
        <f t="shared" si="4"/>
        <v>17.713789012423636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91.520275806424692</v>
      </c>
      <c r="D10" s="94">
        <f>+'CO2'!D10+'abs CO2'!D10+'CH4'!D10*PCG!$C$5+N2O!D10*PCG!$C$6+HFC!D10+PFC!D10+'SF6'!D10</f>
        <v>75.58367598900989</v>
      </c>
      <c r="E10" s="94">
        <f>+'CO2'!E10+'abs CO2'!E10+'CH4'!E10*PCG!$C$5+N2O!E10*PCG!$C$6+HFC!E10+PFC!E10+'SF6'!E10</f>
        <v>57.465826658740063</v>
      </c>
      <c r="F10" s="94">
        <f>+'CO2'!F10+'abs CO2'!F10+'CH4'!F10*PCG!$C$5+N2O!F10*PCG!$C$6+HFC!F10+PFC!F10+'SF6'!F10</f>
        <v>59.485346416741876</v>
      </c>
      <c r="G10" s="94">
        <f>+'CO2'!G10+'abs CO2'!G10+'CH4'!G10*PCG!$C$5+N2O!G10*PCG!$C$6+HFC!G10+PFC!G10+'SF6'!G10</f>
        <v>61.116386963089745</v>
      </c>
      <c r="H10" s="94">
        <f>+'CO2'!H10+'abs CO2'!H10+'CH4'!H10*PCG!$C$5+N2O!H10*PCG!$C$6+HFC!H10+PFC!H10+'SF6'!H10</f>
        <v>59.021985929651159</v>
      </c>
      <c r="I10" s="94">
        <f>+'CO2'!I10+'abs CO2'!I10+'CH4'!I10*PCG!$C$5+N2O!I10*PCG!$C$6+HFC!I10+PFC!I10+'SF6'!I10</f>
        <v>72.83681590488068</v>
      </c>
      <c r="J10" s="94">
        <f>+'CO2'!J10+'abs CO2'!J10+'CH4'!J10*PCG!$C$5+N2O!J10*PCG!$C$6+HFC!J10+PFC!J10+'SF6'!J10</f>
        <v>53.097773557598281</v>
      </c>
      <c r="K10" s="94">
        <f>+'CO2'!K10+'abs CO2'!K10+'CH4'!K10*PCG!$C$5+N2O!K10*PCG!$C$6+HFC!K10+PFC!K10+'SF6'!K10</f>
        <v>199.32992990118618</v>
      </c>
      <c r="L10" s="94">
        <f>+'CO2'!L10+'abs CO2'!L10+'CH4'!L10*PCG!$C$5+N2O!L10*PCG!$C$6+HFC!L10+PFC!L10+'SF6'!L10</f>
        <v>1045.7817643381973</v>
      </c>
      <c r="M10" s="94">
        <f>+'CO2'!M10+'abs CO2'!M10+'CH4'!M10*PCG!$C$5+N2O!M10*PCG!$C$6+HFC!M10+PFC!M10+'SF6'!M10</f>
        <v>1074.175496757814</v>
      </c>
      <c r="N10" s="94">
        <f>+'CO2'!N10+'abs CO2'!N10+'CH4'!N10*PCG!$C$5+N2O!N10*PCG!$C$6+HFC!N10+PFC!N10+'SF6'!N10</f>
        <v>782.99731704101168</v>
      </c>
      <c r="O10" s="94">
        <f>+'CO2'!O10+'abs CO2'!O10+'CH4'!O10*PCG!$C$5+N2O!O10*PCG!$C$6+HFC!O10+PFC!O10+'SF6'!O10</f>
        <v>641.69506167877091</v>
      </c>
      <c r="P10" s="94">
        <f>+'CO2'!P10+'abs CO2'!P10+'CH4'!P10*PCG!$C$5+N2O!P10*PCG!$C$6+HFC!P10+PFC!P10+'SF6'!P10</f>
        <v>451.04948333277298</v>
      </c>
      <c r="Q10" s="94">
        <f>+'CO2'!Q10+'abs CO2'!Q10+'CH4'!Q10*PCG!$C$5+N2O!Q10*PCG!$C$6+HFC!Q10+PFC!Q10+'SF6'!Q10</f>
        <v>439.24565179313549</v>
      </c>
      <c r="R10" s="94">
        <f>+'CO2'!R10+'abs CO2'!R10+'CH4'!R10*PCG!$C$5+N2O!R10*PCG!$C$6+HFC!R10+PFC!R10+'SF6'!R10</f>
        <v>427.29053002759599</v>
      </c>
      <c r="S10" s="94">
        <f>+'CO2'!S10+'abs CO2'!S10+'CH4'!S10*PCG!$C$5+N2O!S10*PCG!$C$6+HFC!S10+PFC!S10+'SF6'!S10</f>
        <v>820.98891717549566</v>
      </c>
      <c r="T10" s="94">
        <f>+'CO2'!T10+'abs CO2'!T10+'CH4'!T10*PCG!$C$5+N2O!T10*PCG!$C$6+HFC!T10+PFC!T10+'SF6'!T10</f>
        <v>1085.6116892095451</v>
      </c>
      <c r="U10" s="94">
        <f>+'CO2'!U10+'abs CO2'!U10+'CH4'!U10*PCG!$C$5+N2O!U10*PCG!$C$6+HFC!U10+PFC!U10+'SF6'!U10</f>
        <v>1073.685620220838</v>
      </c>
      <c r="V10" s="94">
        <f>+'CO2'!V10+'abs CO2'!V10+'CH4'!V10*PCG!$C$5+N2O!V10*PCG!$C$6+HFC!V10+PFC!V10+'SF6'!V10</f>
        <v>1105.1903176689527</v>
      </c>
      <c r="W10" s="94">
        <f>+'CO2'!W10+'abs CO2'!W10+'CH4'!W10*PCG!$C$5+N2O!W10*PCG!$C$6+HFC!W10+PFC!W10+'SF6'!W10</f>
        <v>1111.8490672298303</v>
      </c>
      <c r="X10" s="94">
        <f>+'CO2'!X10+'abs CO2'!X10+'CH4'!X10*PCG!$C$5+N2O!X10*PCG!$C$6+HFC!X10+PFC!X10+'SF6'!X10</f>
        <v>1087.6345368977429</v>
      </c>
      <c r="Y10" s="94">
        <f>+'CO2'!Y10+'abs CO2'!Y10+'CH4'!Y10*PCG!$C$5+N2O!Y10*PCG!$C$6+HFC!Y10+PFC!Y10+'SF6'!Y10</f>
        <v>880.837373481903</v>
      </c>
      <c r="Z10" s="94">
        <f>+'CO2'!Z10+'abs CO2'!Z10+'CH4'!Z10*PCG!$C$5+N2O!Z10*PCG!$C$6+HFC!Z10+PFC!Z10+'SF6'!Z10</f>
        <v>804.25297900459736</v>
      </c>
      <c r="AA10" s="94">
        <f>+'CO2'!AA10+'abs CO2'!AA10+'CH4'!AA10*PCG!$C$5+N2O!AA10*PCG!$C$6+HFC!AA10+PFC!AA10+'SF6'!AA10</f>
        <v>825.56480120731055</v>
      </c>
      <c r="AB10" s="94">
        <f>+'CO2'!AB10+'abs CO2'!AB10+'CH4'!AB10*PCG!$C$5+N2O!AB10*PCG!$C$6+HFC!AB10+PFC!AB10+'SF6'!AB10</f>
        <v>924.37074860591417</v>
      </c>
      <c r="AC10" s="94">
        <f>+'CO2'!AC10+'abs CO2'!AC10+'CH4'!AC10*PCG!$C$5+N2O!AC10*PCG!$C$6+HFC!AC10+PFC!AC10+'SF6'!AC10</f>
        <v>480.42236226131445</v>
      </c>
      <c r="AD10" s="94">
        <f>+'CO2'!AD10+'abs CO2'!AD10+'CH4'!AD10*PCG!$C$5+N2O!AD10*PCG!$C$6+HFC!AD10+PFC!AD10+'SF6'!AD10</f>
        <v>28.864482632767906</v>
      </c>
      <c r="AE10" s="94">
        <f>+'CO2'!AE10+'abs CO2'!AE10+'CH4'!AE10*PCG!$C$5+N2O!AE10*PCG!$C$6+HFC!AE10+PFC!AE10+'SF6'!AE10</f>
        <v>17.713789012423636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170.31866067097013</v>
      </c>
      <c r="D17" s="33">
        <f t="shared" si="6"/>
        <v>140.3477231345544</v>
      </c>
      <c r="E17" s="33">
        <f t="shared" si="6"/>
        <v>158.37590879930963</v>
      </c>
      <c r="F17" s="33">
        <f t="shared" si="6"/>
        <v>157.89258782165768</v>
      </c>
      <c r="G17" s="33">
        <f t="shared" si="6"/>
        <v>239.53455835188134</v>
      </c>
      <c r="H17" s="33">
        <f t="shared" si="6"/>
        <v>314.50508775207578</v>
      </c>
      <c r="I17" s="33">
        <f t="shared" si="6"/>
        <v>328.39552223657387</v>
      </c>
      <c r="J17" s="33">
        <f t="shared" si="6"/>
        <v>490.04187911551753</v>
      </c>
      <c r="K17" s="33">
        <f t="shared" si="6"/>
        <v>447.51742798990284</v>
      </c>
      <c r="L17" s="33">
        <f t="shared" si="6"/>
        <v>649.40513982638981</v>
      </c>
      <c r="M17" s="33">
        <f t="shared" si="6"/>
        <v>660.50755502101993</v>
      </c>
      <c r="N17" s="33">
        <f t="shared" si="6"/>
        <v>714.57566393507</v>
      </c>
      <c r="O17" s="33">
        <f t="shared" si="6"/>
        <v>653.60347812746318</v>
      </c>
      <c r="P17" s="33">
        <f t="shared" si="6"/>
        <v>590.23538523652837</v>
      </c>
      <c r="Q17" s="33">
        <f t="shared" si="6"/>
        <v>546.37605012710594</v>
      </c>
      <c r="R17" s="33">
        <f t="shared" si="6"/>
        <v>567.74749693945887</v>
      </c>
      <c r="S17" s="33">
        <f t="shared" si="6"/>
        <v>616.68016900908356</v>
      </c>
      <c r="T17" s="33">
        <f t="shared" si="6"/>
        <v>632.00897323803952</v>
      </c>
      <c r="U17" s="33">
        <f t="shared" si="6"/>
        <v>718.87439464745535</v>
      </c>
      <c r="V17" s="33">
        <f t="shared" si="6"/>
        <v>875.77168956705793</v>
      </c>
      <c r="W17" s="33">
        <f t="shared" si="6"/>
        <v>893.18381565518973</v>
      </c>
      <c r="X17" s="33">
        <f t="shared" si="6"/>
        <v>922.85702361684798</v>
      </c>
      <c r="Y17" s="33">
        <f t="shared" si="6"/>
        <v>728.2194460399553</v>
      </c>
      <c r="Z17" s="33">
        <f t="shared" si="6"/>
        <v>799.6652047699323</v>
      </c>
      <c r="AA17" s="33">
        <f t="shared" si="6"/>
        <v>962.42888247725932</v>
      </c>
      <c r="AB17" s="33">
        <f t="shared" si="6"/>
        <v>1052.7651933426066</v>
      </c>
      <c r="AC17" s="33">
        <f t="shared" si="6"/>
        <v>973.22742166289026</v>
      </c>
      <c r="AD17" s="33">
        <f t="shared" si="6"/>
        <v>920.42711562476177</v>
      </c>
      <c r="AE17" s="33">
        <f t="shared" si="6"/>
        <v>956.18432202965482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0</v>
      </c>
      <c r="R21" s="94">
        <f>+'CO2'!R21+'abs CO2'!R21+'CH4'!R21*PCG!$C$5+N2O!R21*PCG!$C$6+HFC!R21+PFC!R21+'SF6'!R21</f>
        <v>0</v>
      </c>
      <c r="S21" s="94">
        <f>+'CO2'!S21+'abs CO2'!S21+'CH4'!S21*PCG!$C$5+N2O!S21*PCG!$C$6+HFC!S21+PFC!S21+'SF6'!S21</f>
        <v>0</v>
      </c>
      <c r="T21" s="94">
        <f>+'CO2'!T21+'abs CO2'!T21+'CH4'!T21*PCG!$C$5+N2O!T21*PCG!$C$6+HFC!T21+PFC!T21+'SF6'!T21</f>
        <v>0</v>
      </c>
      <c r="U21" s="94">
        <f>+'CO2'!U21+'abs CO2'!U21+'CH4'!U21*PCG!$C$5+N2O!U21*PCG!$C$6+HFC!U21+PFC!U21+'SF6'!U21</f>
        <v>0</v>
      </c>
      <c r="V21" s="94">
        <f>+'CO2'!V21+'abs CO2'!V21+'CH4'!V21*PCG!$C$5+N2O!V21*PCG!$C$6+HFC!V21+PFC!V21+'SF6'!V21</f>
        <v>0</v>
      </c>
      <c r="W21" s="94">
        <f>+'CO2'!W21+'abs CO2'!W21+'CH4'!W21*PCG!$C$5+N2O!W21*PCG!$C$6+HFC!W21+PFC!W21+'SF6'!W21</f>
        <v>0</v>
      </c>
      <c r="X21" s="94">
        <f>+'CO2'!X21+'abs CO2'!X21+'CH4'!X21*PCG!$C$5+N2O!X21*PCG!$C$6+HFC!X21+PFC!X21+'SF6'!X21</f>
        <v>0</v>
      </c>
      <c r="Y21" s="94">
        <f>+'CO2'!Y21+'abs CO2'!Y21+'CH4'!Y21*PCG!$C$5+N2O!Y21*PCG!$C$6+HFC!Y21+PFC!Y21+'SF6'!Y21</f>
        <v>0</v>
      </c>
      <c r="Z21" s="94">
        <f>+'CO2'!Z21+'abs CO2'!Z21+'CH4'!Z21*PCG!$C$5+N2O!Z21*PCG!$C$6+HFC!Z21+PFC!Z21+'SF6'!Z21</f>
        <v>0</v>
      </c>
      <c r="AA21" s="94">
        <f>+'CO2'!AA21+'abs CO2'!AA21+'CH4'!AA21*PCG!$C$5+N2O!AA21*PCG!$C$6+HFC!AA21+PFC!AA21+'SF6'!AA21</f>
        <v>0</v>
      </c>
      <c r="AB21" s="94">
        <f>+'CO2'!AB21+'abs CO2'!AB21+'CH4'!AB21*PCG!$C$5+N2O!AB21*PCG!$C$6+HFC!AB21+PFC!AB21+'SF6'!AB21</f>
        <v>0</v>
      </c>
      <c r="AC21" s="94">
        <f>+'CO2'!AC21+'abs CO2'!AC21+'CH4'!AC21*PCG!$C$5+N2O!AC21*PCG!$C$6+HFC!AC21+PFC!AC21+'SF6'!AC21</f>
        <v>0</v>
      </c>
      <c r="AD21" s="94">
        <f>+'CO2'!AD21+'abs CO2'!AD21+'CH4'!AD21*PCG!$C$5+N2O!AD21*PCG!$C$6+HFC!AD21+PFC!AD21+'SF6'!AD21</f>
        <v>0</v>
      </c>
      <c r="AE21" s="94">
        <f>+'CO2'!AE21+'abs CO2'!AE21+'CH4'!AE21*PCG!$C$5+N2O!AE21*PCG!$C$6+HFC!AE21+PFC!AE21+'SF6'!AE21</f>
        <v>0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0</v>
      </c>
      <c r="D22" s="94">
        <f>+'CO2'!D22+'abs CO2'!D22+'CH4'!D22*PCG!$C$5+N2O!D22*PCG!$C$6+HFC!D22+PFC!D22+'SF6'!D22</f>
        <v>0</v>
      </c>
      <c r="E22" s="94">
        <f>+'CO2'!E22+'abs CO2'!E22+'CH4'!E22*PCG!$C$5+N2O!E22*PCG!$C$6+HFC!E22+PFC!E22+'SF6'!E22</f>
        <v>0</v>
      </c>
      <c r="F22" s="94">
        <f>+'CO2'!F22+'abs CO2'!F22+'CH4'!F22*PCG!$C$5+N2O!F22*PCG!$C$6+HFC!F22+PFC!F22+'SF6'!F22</f>
        <v>0</v>
      </c>
      <c r="G22" s="94">
        <f>+'CO2'!G22+'abs CO2'!G22+'CH4'!G22*PCG!$C$5+N2O!G22*PCG!$C$6+HFC!G22+PFC!G22+'SF6'!G22</f>
        <v>0</v>
      </c>
      <c r="H22" s="94">
        <f>+'CO2'!H22+'abs CO2'!H22+'CH4'!H22*PCG!$C$5+N2O!H22*PCG!$C$6+HFC!H22+PFC!H22+'SF6'!H22</f>
        <v>0</v>
      </c>
      <c r="I22" s="94">
        <f>+'CO2'!I22+'abs CO2'!I22+'CH4'!I22*PCG!$C$5+N2O!I22*PCG!$C$6+HFC!I22+PFC!I22+'SF6'!I22</f>
        <v>0</v>
      </c>
      <c r="J22" s="94">
        <f>+'CO2'!J22+'abs CO2'!J22+'CH4'!J22*PCG!$C$5+N2O!J22*PCG!$C$6+HFC!J22+PFC!J22+'SF6'!J22</f>
        <v>0</v>
      </c>
      <c r="K22" s="94">
        <f>+'CO2'!K22+'abs CO2'!K22+'CH4'!K22*PCG!$C$5+N2O!K22*PCG!$C$6+HFC!K22+PFC!K22+'SF6'!K22</f>
        <v>0</v>
      </c>
      <c r="L22" s="94">
        <f>+'CO2'!L22+'abs CO2'!L22+'CH4'!L22*PCG!$C$5+N2O!L22*PCG!$C$6+HFC!L22+PFC!L22+'SF6'!L22</f>
        <v>0</v>
      </c>
      <c r="M22" s="94">
        <f>+'CO2'!M22+'abs CO2'!M22+'CH4'!M22*PCG!$C$5+N2O!M22*PCG!$C$6+HFC!M22+PFC!M22+'SF6'!M22</f>
        <v>0</v>
      </c>
      <c r="N22" s="94">
        <f>+'CO2'!N22+'abs CO2'!N22+'CH4'!N22*PCG!$C$5+N2O!N22*PCG!$C$6+HFC!N22+PFC!N22+'SF6'!N22</f>
        <v>0</v>
      </c>
      <c r="O22" s="94">
        <f>+'CO2'!O22+'abs CO2'!O22+'CH4'!O22*PCG!$C$5+N2O!O22*PCG!$C$6+HFC!O22+PFC!O22+'SF6'!O22</f>
        <v>0</v>
      </c>
      <c r="P22" s="94">
        <f>+'CO2'!P22+'abs CO2'!P22+'CH4'!P22*PCG!$C$5+N2O!P22*PCG!$C$6+HFC!P22+PFC!P22+'SF6'!P22</f>
        <v>0</v>
      </c>
      <c r="Q22" s="94">
        <f>+'CO2'!Q22+'abs CO2'!Q22+'CH4'!Q22*PCG!$C$5+N2O!Q22*PCG!$C$6+HFC!Q22+PFC!Q22+'SF6'!Q22</f>
        <v>0</v>
      </c>
      <c r="R22" s="94">
        <f>+'CO2'!R22+'abs CO2'!R22+'CH4'!R22*PCG!$C$5+N2O!R22*PCG!$C$6+HFC!R22+PFC!R22+'SF6'!R22</f>
        <v>0</v>
      </c>
      <c r="S22" s="94">
        <f>+'CO2'!S22+'abs CO2'!S22+'CH4'!S22*PCG!$C$5+N2O!S22*PCG!$C$6+HFC!S22+PFC!S22+'SF6'!S22</f>
        <v>0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0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0</v>
      </c>
      <c r="AB23" s="94">
        <f>+'CO2'!AB23+'abs CO2'!AB23+'CH4'!AB23*PCG!$C$5+N2O!AB23*PCG!$C$6+HFC!AB23+PFC!AB23+'SF6'!AB23</f>
        <v>0</v>
      </c>
      <c r="AC23" s="94">
        <f>+'CO2'!AC23+'abs CO2'!AC23+'CH4'!AC23*PCG!$C$5+N2O!AC23*PCG!$C$6+HFC!AC23+PFC!AC23+'SF6'!AC23</f>
        <v>9.1125957152715518E-5</v>
      </c>
      <c r="AD23" s="94">
        <f>+'CO2'!AD23+'abs CO2'!AD23+'CH4'!AD23*PCG!$C$5+N2O!AD23*PCG!$C$6+HFC!AD23+PFC!AD23+'SF6'!AD23</f>
        <v>0</v>
      </c>
      <c r="AE23" s="94">
        <f>+'CO2'!AE23+'abs CO2'!AE23+'CH4'!AE23*PCG!$C$5+N2O!AE23*PCG!$C$6+HFC!AE23+PFC!AE23+'SF6'!AE23</f>
        <v>6.392298044969864E-3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113.05562939276885</v>
      </c>
      <c r="D26" s="94">
        <f>+'CO2'!D26+'abs CO2'!D26+'CH4'!D26*PCG!$C$5+N2O!D26*PCG!$C$6+HFC!D26+PFC!D26+'SF6'!D26</f>
        <v>84.817649206084312</v>
      </c>
      <c r="E26" s="94">
        <f>+'CO2'!E26+'abs CO2'!E26+'CH4'!E26*PCG!$C$5+N2O!E26*PCG!$C$6+HFC!E26+PFC!E26+'SF6'!E26</f>
        <v>81.12078955667539</v>
      </c>
      <c r="F26" s="94">
        <f>+'CO2'!F26+'abs CO2'!F26+'CH4'!F26*PCG!$C$5+N2O!F26*PCG!$C$6+HFC!F26+PFC!F26+'SF6'!F26</f>
        <v>75.661270940802453</v>
      </c>
      <c r="G26" s="94">
        <f>+'CO2'!G26+'abs CO2'!G26+'CH4'!G26*PCG!$C$5+N2O!G26*PCG!$C$6+HFC!G26+PFC!G26+'SF6'!G26</f>
        <v>155.15025966207531</v>
      </c>
      <c r="H26" s="94">
        <f>+'CO2'!H26+'abs CO2'!H26+'CH4'!H26*PCG!$C$5+N2O!H26*PCG!$C$6+HFC!H26+PFC!H26+'SF6'!H26</f>
        <v>216.82581094916628</v>
      </c>
      <c r="I26" s="94">
        <f>+'CO2'!I26+'abs CO2'!I26+'CH4'!I26*PCG!$C$5+N2O!I26*PCG!$C$6+HFC!I26+PFC!I26+'SF6'!I26</f>
        <v>227.45541007585737</v>
      </c>
      <c r="J26" s="94">
        <f>+'CO2'!J26+'abs CO2'!J26+'CH4'!J26*PCG!$C$5+N2O!J26*PCG!$C$6+HFC!J26+PFC!J26+'SF6'!J26</f>
        <v>280.78087235945253</v>
      </c>
      <c r="K26" s="94">
        <f>+'CO2'!K26+'abs CO2'!K26+'CH4'!K26*PCG!$C$5+N2O!K26*PCG!$C$6+HFC!K26+PFC!K26+'SF6'!K26</f>
        <v>305.64732490068195</v>
      </c>
      <c r="L26" s="94">
        <f>+'CO2'!L26+'abs CO2'!L26+'CH4'!L26*PCG!$C$5+N2O!L26*PCG!$C$6+HFC!L26+PFC!L26+'SF6'!L26</f>
        <v>545.23491638993357</v>
      </c>
      <c r="M26" s="94">
        <f>+'CO2'!M26+'abs CO2'!M26+'CH4'!M26*PCG!$C$5+N2O!M26*PCG!$C$6+HFC!M26+PFC!M26+'SF6'!M26</f>
        <v>576.63124187057235</v>
      </c>
      <c r="N26" s="94">
        <f>+'CO2'!N26+'abs CO2'!N26+'CH4'!N26*PCG!$C$5+N2O!N26*PCG!$C$6+HFC!N26+PFC!N26+'SF6'!N26</f>
        <v>617.0359664588434</v>
      </c>
      <c r="O26" s="94">
        <f>+'CO2'!O26+'abs CO2'!O26+'CH4'!O26*PCG!$C$5+N2O!O26*PCG!$C$6+HFC!O26+PFC!O26+'SF6'!O26</f>
        <v>573.85854186632173</v>
      </c>
      <c r="P26" s="94">
        <f>+'CO2'!P26+'abs CO2'!P26+'CH4'!P26*PCG!$C$5+N2O!P26*PCG!$C$6+HFC!P26+PFC!P26+'SF6'!P26</f>
        <v>498.95722578416991</v>
      </c>
      <c r="Q26" s="94">
        <f>+'CO2'!Q26+'abs CO2'!Q26+'CH4'!Q26*PCG!$C$5+N2O!Q26*PCG!$C$6+HFC!Q26+PFC!Q26+'SF6'!Q26</f>
        <v>481.73271307168341</v>
      </c>
      <c r="R26" s="94">
        <f>+'CO2'!R26+'abs CO2'!R26+'CH4'!R26*PCG!$C$5+N2O!R26*PCG!$C$6+HFC!R26+PFC!R26+'SF6'!R26</f>
        <v>515.42182446621882</v>
      </c>
      <c r="S26" s="94">
        <f>+'CO2'!S26+'abs CO2'!S26+'CH4'!S26*PCG!$C$5+N2O!S26*PCG!$C$6+HFC!S26+PFC!S26+'SF6'!S26</f>
        <v>558.47160527160929</v>
      </c>
      <c r="T26" s="94">
        <f>+'CO2'!T26+'abs CO2'!T26+'CH4'!T26*PCG!$C$5+N2O!T26*PCG!$C$6+HFC!T26+PFC!T26+'SF6'!T26</f>
        <v>554.86750837711861</v>
      </c>
      <c r="U26" s="94">
        <f>+'CO2'!U26+'abs CO2'!U26+'CH4'!U26*PCG!$C$5+N2O!U26*PCG!$C$6+HFC!U26+PFC!U26+'SF6'!U26</f>
        <v>627.4254473424636</v>
      </c>
      <c r="V26" s="94">
        <f>+'CO2'!V26+'abs CO2'!V26+'CH4'!V26*PCG!$C$5+N2O!V26*PCG!$C$6+HFC!V26+PFC!V26+'SF6'!V26</f>
        <v>804.31924389423784</v>
      </c>
      <c r="W26" s="94">
        <f>+'CO2'!W26+'abs CO2'!W26+'CH4'!W26*PCG!$C$5+N2O!W26*PCG!$C$6+HFC!W26+PFC!W26+'SF6'!W26</f>
        <v>845.2816232223139</v>
      </c>
      <c r="X26" s="94">
        <f>+'CO2'!X26+'abs CO2'!X26+'CH4'!X26*PCG!$C$5+N2O!X26*PCG!$C$6+HFC!X26+PFC!X26+'SF6'!X26</f>
        <v>844.54046462835868</v>
      </c>
      <c r="Y26" s="94">
        <f>+'CO2'!Y26+'abs CO2'!Y26+'CH4'!Y26*PCG!$C$5+N2O!Y26*PCG!$C$6+HFC!Y26+PFC!Y26+'SF6'!Y26</f>
        <v>628.05126094442585</v>
      </c>
      <c r="Z26" s="94">
        <f>+'CO2'!Z26+'abs CO2'!Z26+'CH4'!Z26*PCG!$C$5+N2O!Z26*PCG!$C$6+HFC!Z26+PFC!Z26+'SF6'!Z26</f>
        <v>716.78685962791621</v>
      </c>
      <c r="AA26" s="94">
        <f>+'CO2'!AA26+'abs CO2'!AA26+'CH4'!AA26*PCG!$C$5+N2O!AA26*PCG!$C$6+HFC!AA26+PFC!AA26+'SF6'!AA26</f>
        <v>887.10204019622824</v>
      </c>
      <c r="AB26" s="94">
        <f>+'CO2'!AB26+'abs CO2'!AB26+'CH4'!AB26*PCG!$C$5+N2O!AB26*PCG!$C$6+HFC!AB26+PFC!AB26+'SF6'!AB26</f>
        <v>946.53921909571022</v>
      </c>
      <c r="AC26" s="94">
        <f>+'CO2'!AC26+'abs CO2'!AC26+'CH4'!AC26*PCG!$C$5+N2O!AC26*PCG!$C$6+HFC!AC26+PFC!AC26+'SF6'!AC26</f>
        <v>894.69044523758612</v>
      </c>
      <c r="AD26" s="94">
        <f>+'CO2'!AD26+'abs CO2'!AD26+'CH4'!AD26*PCG!$C$5+N2O!AD26*PCG!$C$6+HFC!AD26+PFC!AD26+'SF6'!AD26</f>
        <v>836.16310068527264</v>
      </c>
      <c r="AE26" s="94">
        <f>+'CO2'!AE26+'abs CO2'!AE26+'CH4'!AE26*PCG!$C$5+N2O!AE26*PCG!$C$6+HFC!AE26+PFC!AE26+'SF6'!AE26</f>
        <v>890.85066713889955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57.263031278201296</v>
      </c>
      <c r="D30" s="94">
        <f>+'CO2'!D30+'abs CO2'!D30+'CH4'!D30*PCG!$C$5+N2O!D30*PCG!$C$6+HFC!D30+PFC!D30+'SF6'!D30</f>
        <v>55.530073928470088</v>
      </c>
      <c r="E30" s="94">
        <f>+'CO2'!E30+'abs CO2'!E30+'CH4'!E30*PCG!$C$5+N2O!E30*PCG!$C$6+HFC!E30+PFC!E30+'SF6'!E30</f>
        <v>77.255119242634251</v>
      </c>
      <c r="F30" s="94">
        <f>+'CO2'!F30+'abs CO2'!F30+'CH4'!F30*PCG!$C$5+N2O!F30*PCG!$C$6+HFC!F30+PFC!F30+'SF6'!F30</f>
        <v>82.231316880855232</v>
      </c>
      <c r="G30" s="94">
        <f>+'CO2'!G30+'abs CO2'!G30+'CH4'!G30*PCG!$C$5+N2O!G30*PCG!$C$6+HFC!G30+PFC!G30+'SF6'!G30</f>
        <v>84.384298689806045</v>
      </c>
      <c r="H30" s="94">
        <f>+'CO2'!H30+'abs CO2'!H30+'CH4'!H30*PCG!$C$5+N2O!H30*PCG!$C$6+HFC!H30+PFC!H30+'SF6'!H30</f>
        <v>97.679276802909513</v>
      </c>
      <c r="I30" s="94">
        <f>+'CO2'!I30+'abs CO2'!I30+'CH4'!I30*PCG!$C$5+N2O!I30*PCG!$C$6+HFC!I30+PFC!I30+'SF6'!I30</f>
        <v>100.9401121607165</v>
      </c>
      <c r="J30" s="94">
        <f>+'CO2'!J30+'abs CO2'!J30+'CH4'!J30*PCG!$C$5+N2O!J30*PCG!$C$6+HFC!J30+PFC!J30+'SF6'!J30</f>
        <v>209.26100675606503</v>
      </c>
      <c r="K30" s="94">
        <f>+'CO2'!K30+'abs CO2'!K30+'CH4'!K30*PCG!$C$5+N2O!K30*PCG!$C$6+HFC!K30+PFC!K30+'SF6'!K30</f>
        <v>141.87010308922089</v>
      </c>
      <c r="L30" s="94">
        <f>+'CO2'!L30+'abs CO2'!L30+'CH4'!L30*PCG!$C$5+N2O!L30*PCG!$C$6+HFC!L30+PFC!L30+'SF6'!L30</f>
        <v>104.1702234364562</v>
      </c>
      <c r="M30" s="94">
        <f>+'CO2'!M30+'abs CO2'!M30+'CH4'!M30*PCG!$C$5+N2O!M30*PCG!$C$6+HFC!M30+PFC!M30+'SF6'!M30</f>
        <v>83.876313150447601</v>
      </c>
      <c r="N30" s="94">
        <f>+'CO2'!N30+'abs CO2'!N30+'CH4'!N30*PCG!$C$5+N2O!N30*PCG!$C$6+HFC!N30+PFC!N30+'SF6'!N30</f>
        <v>97.53969747622655</v>
      </c>
      <c r="O30" s="94">
        <f>+'CO2'!O30+'abs CO2'!O30+'CH4'!O30*PCG!$C$5+N2O!O30*PCG!$C$6+HFC!O30+PFC!O30+'SF6'!O30</f>
        <v>79.74493626114139</v>
      </c>
      <c r="P30" s="94">
        <f>+'CO2'!P30+'abs CO2'!P30+'CH4'!P30*PCG!$C$5+N2O!P30*PCG!$C$6+HFC!P30+PFC!P30+'SF6'!P30</f>
        <v>91.278159452358466</v>
      </c>
      <c r="Q30" s="94">
        <f>+'CO2'!Q30+'abs CO2'!Q30+'CH4'!Q30*PCG!$C$5+N2O!Q30*PCG!$C$6+HFC!Q30+PFC!Q30+'SF6'!Q30</f>
        <v>64.643337055422506</v>
      </c>
      <c r="R30" s="94">
        <f>+'CO2'!R30+'abs CO2'!R30+'CH4'!R30*PCG!$C$5+N2O!R30*PCG!$C$6+HFC!R30+PFC!R30+'SF6'!R30</f>
        <v>52.325672473240019</v>
      </c>
      <c r="S30" s="94">
        <f>+'CO2'!S30+'abs CO2'!S30+'CH4'!S30*PCG!$C$5+N2O!S30*PCG!$C$6+HFC!S30+PFC!S30+'SF6'!S30</f>
        <v>58.208563737474236</v>
      </c>
      <c r="T30" s="94">
        <f>+'CO2'!T30+'abs CO2'!T30+'CH4'!T30*PCG!$C$5+N2O!T30*PCG!$C$6+HFC!T30+PFC!T30+'SF6'!T30</f>
        <v>77.141464860920934</v>
      </c>
      <c r="U30" s="94">
        <f>+'CO2'!U30+'abs CO2'!U30+'CH4'!U30*PCG!$C$5+N2O!U30*PCG!$C$6+HFC!U30+PFC!U30+'SF6'!U30</f>
        <v>91.448947304991719</v>
      </c>
      <c r="V30" s="94">
        <f>+'CO2'!V30+'abs CO2'!V30+'CH4'!V30*PCG!$C$5+N2O!V30*PCG!$C$6+HFC!V30+PFC!V30+'SF6'!V30</f>
        <v>71.452445672820048</v>
      </c>
      <c r="W30" s="94">
        <f>+'CO2'!W30+'abs CO2'!W30+'CH4'!W30*PCG!$C$5+N2O!W30*PCG!$C$6+HFC!W30+PFC!W30+'SF6'!W30</f>
        <v>47.90219243287585</v>
      </c>
      <c r="X30" s="94">
        <f>+'CO2'!X30+'abs CO2'!X30+'CH4'!X30*PCG!$C$5+N2O!X30*PCG!$C$6+HFC!X30+PFC!X30+'SF6'!X30</f>
        <v>78.316558988489319</v>
      </c>
      <c r="Y30" s="94">
        <f>+'CO2'!Y30+'abs CO2'!Y30+'CH4'!Y30*PCG!$C$5+N2O!Y30*PCG!$C$6+HFC!Y30+PFC!Y30+'SF6'!Y30</f>
        <v>100.16818509552947</v>
      </c>
      <c r="Z30" s="94">
        <f>+'CO2'!Z30+'abs CO2'!Z30+'CH4'!Z30*PCG!$C$5+N2O!Z30*PCG!$C$6+HFC!Z30+PFC!Z30+'SF6'!Z30</f>
        <v>82.878345142016101</v>
      </c>
      <c r="AA30" s="94">
        <f>+'CO2'!AA30+'abs CO2'!AA30+'CH4'!AA30*PCG!$C$5+N2O!AA30*PCG!$C$6+HFC!AA30+PFC!AA30+'SF6'!AA30</f>
        <v>75.326842281031134</v>
      </c>
      <c r="AB30" s="94">
        <f>+'CO2'!AB30+'abs CO2'!AB30+'CH4'!AB30*PCG!$C$5+N2O!AB30*PCG!$C$6+HFC!AB30+PFC!AB30+'SF6'!AB30</f>
        <v>106.22597424689641</v>
      </c>
      <c r="AC30" s="94">
        <f>+'CO2'!AC30+'abs CO2'!AC30+'CH4'!AC30*PCG!$C$5+N2O!AC30*PCG!$C$6+HFC!AC30+PFC!AC30+'SF6'!AC30</f>
        <v>78.53688529934692</v>
      </c>
      <c r="AD30" s="94">
        <f>+'CO2'!AD30+'abs CO2'!AD30+'CH4'!AD30*PCG!$C$5+N2O!AD30*PCG!$C$6+HFC!AD30+PFC!AD30+'SF6'!AD30</f>
        <v>84.264014939489172</v>
      </c>
      <c r="AE30" s="94">
        <f>+'CO2'!AE30+'abs CO2'!AE30+'CH4'!AE30*PCG!$C$5+N2O!AE30*PCG!$C$6+HFC!AE30+PFC!AE30+'SF6'!AE30</f>
        <v>65.327262592710341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197.43373143764788</v>
      </c>
      <c r="D31" s="33">
        <f t="shared" si="7"/>
        <v>201.46668762324722</v>
      </c>
      <c r="E31" s="33">
        <f t="shared" si="7"/>
        <v>234.68282927887691</v>
      </c>
      <c r="F31" s="33">
        <f t="shared" si="7"/>
        <v>269.00879178116185</v>
      </c>
      <c r="G31" s="33">
        <f t="shared" si="7"/>
        <v>279.34449754439044</v>
      </c>
      <c r="H31" s="33">
        <f t="shared" si="7"/>
        <v>323.18490307477555</v>
      </c>
      <c r="I31" s="33">
        <f t="shared" si="7"/>
        <v>347.35525822728965</v>
      </c>
      <c r="J31" s="33">
        <f t="shared" si="7"/>
        <v>403.0394549876882</v>
      </c>
      <c r="K31" s="33">
        <f t="shared" si="7"/>
        <v>416.00864646688802</v>
      </c>
      <c r="L31" s="33">
        <f t="shared" si="7"/>
        <v>391.787162831643</v>
      </c>
      <c r="M31" s="33">
        <f t="shared" si="7"/>
        <v>386.32713790568499</v>
      </c>
      <c r="N31" s="33">
        <f t="shared" si="7"/>
        <v>380.03856084918039</v>
      </c>
      <c r="O31" s="33">
        <f t="shared" si="7"/>
        <v>406.90673998344931</v>
      </c>
      <c r="P31" s="33">
        <f t="shared" si="7"/>
        <v>443.48704472179901</v>
      </c>
      <c r="Q31" s="33">
        <f t="shared" si="7"/>
        <v>455.21731692266434</v>
      </c>
      <c r="R31" s="33">
        <f t="shared" si="7"/>
        <v>455.74795333476862</v>
      </c>
      <c r="S31" s="33">
        <f t="shared" si="7"/>
        <v>428.88392099859738</v>
      </c>
      <c r="T31" s="33">
        <f t="shared" si="7"/>
        <v>440.22691186735022</v>
      </c>
      <c r="U31" s="33">
        <f t="shared" si="7"/>
        <v>500.17112007011974</v>
      </c>
      <c r="V31" s="33">
        <f t="shared" si="7"/>
        <v>477.01525933759706</v>
      </c>
      <c r="W31" s="33">
        <f t="shared" si="7"/>
        <v>461.32910093356946</v>
      </c>
      <c r="X31" s="33">
        <f t="shared" si="7"/>
        <v>484.45240462755464</v>
      </c>
      <c r="Y31" s="33">
        <f t="shared" si="7"/>
        <v>503.75278891085719</v>
      </c>
      <c r="Z31" s="33">
        <f t="shared" si="7"/>
        <v>515.00049987695365</v>
      </c>
      <c r="AA31" s="33">
        <f t="shared" si="7"/>
        <v>473.55163294436971</v>
      </c>
      <c r="AB31" s="33">
        <f t="shared" si="7"/>
        <v>510.97402597182582</v>
      </c>
      <c r="AC31" s="33">
        <f t="shared" si="7"/>
        <v>545.22559393068468</v>
      </c>
      <c r="AD31" s="33">
        <f t="shared" si="7"/>
        <v>552.05469528742606</v>
      </c>
      <c r="AE31" s="33">
        <f t="shared" si="7"/>
        <v>576.52646569558431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32.928437672041966</v>
      </c>
      <c r="D32" s="33">
        <f t="shared" si="8"/>
        <v>24.564543800421138</v>
      </c>
      <c r="E32" s="33">
        <f t="shared" si="8"/>
        <v>38.522852020904679</v>
      </c>
      <c r="F32" s="33">
        <f t="shared" si="8"/>
        <v>51.571598814896014</v>
      </c>
      <c r="G32" s="33">
        <f t="shared" si="8"/>
        <v>38.910782146800493</v>
      </c>
      <c r="H32" s="33">
        <f t="shared" si="8"/>
        <v>48.782251749506649</v>
      </c>
      <c r="I32" s="33">
        <f t="shared" si="8"/>
        <v>58.388906812781308</v>
      </c>
      <c r="J32" s="33">
        <f t="shared" si="8"/>
        <v>97.394392697685703</v>
      </c>
      <c r="K32" s="33">
        <f t="shared" si="8"/>
        <v>95.108388325124309</v>
      </c>
      <c r="L32" s="33">
        <f t="shared" si="8"/>
        <v>65.193316843773843</v>
      </c>
      <c r="M32" s="33">
        <f t="shared" si="8"/>
        <v>54.567713788622207</v>
      </c>
      <c r="N32" s="33">
        <f t="shared" si="8"/>
        <v>69.310664040799409</v>
      </c>
      <c r="O32" s="33">
        <f t="shared" si="8"/>
        <v>57.097548455783645</v>
      </c>
      <c r="P32" s="33">
        <f t="shared" si="8"/>
        <v>49.179731287745867</v>
      </c>
      <c r="Q32" s="33">
        <f t="shared" si="8"/>
        <v>53.257403662359856</v>
      </c>
      <c r="R32" s="33">
        <f t="shared" si="8"/>
        <v>67.369395974791757</v>
      </c>
      <c r="S32" s="33">
        <f t="shared" si="8"/>
        <v>62.63557790920904</v>
      </c>
      <c r="T32" s="33">
        <f t="shared" si="8"/>
        <v>68.950334881219419</v>
      </c>
      <c r="U32" s="33">
        <f t="shared" si="8"/>
        <v>89.331969085434366</v>
      </c>
      <c r="V32" s="33">
        <f t="shared" si="8"/>
        <v>64.545060304634916</v>
      </c>
      <c r="W32" s="33">
        <f t="shared" si="8"/>
        <v>55.718330767342984</v>
      </c>
      <c r="X32" s="33">
        <f t="shared" si="8"/>
        <v>61.800311058603597</v>
      </c>
      <c r="Y32" s="33">
        <f t="shared" si="8"/>
        <v>85.400403020518496</v>
      </c>
      <c r="Z32" s="33">
        <f t="shared" si="8"/>
        <v>68.664111652820239</v>
      </c>
      <c r="AA32" s="33">
        <f t="shared" si="8"/>
        <v>60.122604358959009</v>
      </c>
      <c r="AB32" s="33">
        <f t="shared" si="8"/>
        <v>100.29062508171366</v>
      </c>
      <c r="AC32" s="33">
        <f t="shared" si="8"/>
        <v>85.264111839990136</v>
      </c>
      <c r="AD32" s="33">
        <f t="shared" si="8"/>
        <v>73.353567267457748</v>
      </c>
      <c r="AE32" s="33">
        <f t="shared" si="8"/>
        <v>95.147860284608498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32.928437672041966</v>
      </c>
      <c r="D34" s="94">
        <f>+'CO2'!D34+'abs CO2'!D34+'CH4'!D34*PCG!$C$5+N2O!D34*PCG!$C$6+HFC!D34+PFC!D34+'SF6'!D34</f>
        <v>24.564543800421138</v>
      </c>
      <c r="E34" s="94">
        <f>+'CO2'!E34+'abs CO2'!E34+'CH4'!E34*PCG!$C$5+N2O!E34*PCG!$C$6+HFC!E34+PFC!E34+'SF6'!E34</f>
        <v>38.522852020904679</v>
      </c>
      <c r="F34" s="94">
        <f>+'CO2'!F34+'abs CO2'!F34+'CH4'!F34*PCG!$C$5+N2O!F34*PCG!$C$6+HFC!F34+PFC!F34+'SF6'!F34</f>
        <v>51.571598814896014</v>
      </c>
      <c r="G34" s="94">
        <f>+'CO2'!G34+'abs CO2'!G34+'CH4'!G34*PCG!$C$5+N2O!G34*PCG!$C$6+HFC!G34+PFC!G34+'SF6'!G34</f>
        <v>38.910782146800493</v>
      </c>
      <c r="H34" s="94">
        <f>+'CO2'!H34+'abs CO2'!H34+'CH4'!H34*PCG!$C$5+N2O!H34*PCG!$C$6+HFC!H34+PFC!H34+'SF6'!H34</f>
        <v>48.782251749506649</v>
      </c>
      <c r="I34" s="94">
        <f>+'CO2'!I34+'abs CO2'!I34+'CH4'!I34*PCG!$C$5+N2O!I34*PCG!$C$6+HFC!I34+PFC!I34+'SF6'!I34</f>
        <v>58.388906812781308</v>
      </c>
      <c r="J34" s="94">
        <f>+'CO2'!J34+'abs CO2'!J34+'CH4'!J34*PCG!$C$5+N2O!J34*PCG!$C$6+HFC!J34+PFC!J34+'SF6'!J34</f>
        <v>97.394392697685703</v>
      </c>
      <c r="K34" s="94">
        <f>+'CO2'!K34+'abs CO2'!K34+'CH4'!K34*PCG!$C$5+N2O!K34*PCG!$C$6+HFC!K34+PFC!K34+'SF6'!K34</f>
        <v>95.108388325124309</v>
      </c>
      <c r="L34" s="94">
        <f>+'CO2'!L34+'abs CO2'!L34+'CH4'!L34*PCG!$C$5+N2O!L34*PCG!$C$6+HFC!L34+PFC!L34+'SF6'!L34</f>
        <v>65.193316843773843</v>
      </c>
      <c r="M34" s="94">
        <f>+'CO2'!M34+'abs CO2'!M34+'CH4'!M34*PCG!$C$5+N2O!M34*PCG!$C$6+HFC!M34+PFC!M34+'SF6'!M34</f>
        <v>54.567713788622207</v>
      </c>
      <c r="N34" s="94">
        <f>+'CO2'!N34+'abs CO2'!N34+'CH4'!N34*PCG!$C$5+N2O!N34*PCG!$C$6+HFC!N34+PFC!N34+'SF6'!N34</f>
        <v>69.310664040799409</v>
      </c>
      <c r="O34" s="94">
        <f>+'CO2'!O34+'abs CO2'!O34+'CH4'!O34*PCG!$C$5+N2O!O34*PCG!$C$6+HFC!O34+PFC!O34+'SF6'!O34</f>
        <v>57.097548455783645</v>
      </c>
      <c r="P34" s="94">
        <f>+'CO2'!P34+'abs CO2'!P34+'CH4'!P34*PCG!$C$5+N2O!P34*PCG!$C$6+HFC!P34+PFC!P34+'SF6'!P34</f>
        <v>49.179731287745867</v>
      </c>
      <c r="Q34" s="94">
        <f>+'CO2'!Q34+'abs CO2'!Q34+'CH4'!Q34*PCG!$C$5+N2O!Q34*PCG!$C$6+HFC!Q34+PFC!Q34+'SF6'!Q34</f>
        <v>53.257403662359856</v>
      </c>
      <c r="R34" s="94">
        <f>+'CO2'!R34+'abs CO2'!R34+'CH4'!R34*PCG!$C$5+N2O!R34*PCG!$C$6+HFC!R34+PFC!R34+'SF6'!R34</f>
        <v>67.369395974791757</v>
      </c>
      <c r="S34" s="94">
        <f>+'CO2'!S34+'abs CO2'!S34+'CH4'!S34*PCG!$C$5+N2O!S34*PCG!$C$6+HFC!S34+PFC!S34+'SF6'!S34</f>
        <v>62.63557790920904</v>
      </c>
      <c r="T34" s="94">
        <f>+'CO2'!T34+'abs CO2'!T34+'CH4'!T34*PCG!$C$5+N2O!T34*PCG!$C$6+HFC!T34+PFC!T34+'SF6'!T34</f>
        <v>68.950334881219419</v>
      </c>
      <c r="U34" s="94">
        <f>+'CO2'!U34+'abs CO2'!U34+'CH4'!U34*PCG!$C$5+N2O!U34*PCG!$C$6+HFC!U34+PFC!U34+'SF6'!U34</f>
        <v>89.331969085434366</v>
      </c>
      <c r="V34" s="94">
        <f>+'CO2'!V34+'abs CO2'!V34+'CH4'!V34*PCG!$C$5+N2O!V34*PCG!$C$6+HFC!V34+PFC!V34+'SF6'!V34</f>
        <v>64.545060304634916</v>
      </c>
      <c r="W34" s="94">
        <f>+'CO2'!W34+'abs CO2'!W34+'CH4'!W34*PCG!$C$5+N2O!W34*PCG!$C$6+HFC!W34+PFC!W34+'SF6'!W34</f>
        <v>55.718330767342984</v>
      </c>
      <c r="X34" s="94">
        <f>+'CO2'!X34+'abs CO2'!X34+'CH4'!X34*PCG!$C$5+N2O!X34*PCG!$C$6+HFC!X34+PFC!X34+'SF6'!X34</f>
        <v>61.800311058603597</v>
      </c>
      <c r="Y34" s="94">
        <f>+'CO2'!Y34+'abs CO2'!Y34+'CH4'!Y34*PCG!$C$5+N2O!Y34*PCG!$C$6+HFC!Y34+PFC!Y34+'SF6'!Y34</f>
        <v>85.400403020518496</v>
      </c>
      <c r="Z34" s="94">
        <f>+'CO2'!Z34+'abs CO2'!Z34+'CH4'!Z34*PCG!$C$5+N2O!Z34*PCG!$C$6+HFC!Z34+PFC!Z34+'SF6'!Z34</f>
        <v>68.664111652820239</v>
      </c>
      <c r="AA34" s="94">
        <f>+'CO2'!AA34+'abs CO2'!AA34+'CH4'!AA34*PCG!$C$5+N2O!AA34*PCG!$C$6+HFC!AA34+PFC!AA34+'SF6'!AA34</f>
        <v>60.122604358959009</v>
      </c>
      <c r="AB34" s="94">
        <f>+'CO2'!AB34+'abs CO2'!AB34+'CH4'!AB34*PCG!$C$5+N2O!AB34*PCG!$C$6+HFC!AB34+PFC!AB34+'SF6'!AB34</f>
        <v>100.29062508171366</v>
      </c>
      <c r="AC34" s="94">
        <f>+'CO2'!AC34+'abs CO2'!AC34+'CH4'!AC34*PCG!$C$5+N2O!AC34*PCG!$C$6+HFC!AC34+PFC!AC34+'SF6'!AC34</f>
        <v>85.264111839990136</v>
      </c>
      <c r="AD34" s="94">
        <f>+'CO2'!AD34+'abs CO2'!AD34+'CH4'!AD34*PCG!$C$5+N2O!AD34*PCG!$C$6+HFC!AD34+PFC!AD34+'SF6'!AD34</f>
        <v>73.353567267457748</v>
      </c>
      <c r="AE34" s="94">
        <f>+'CO2'!AE34+'abs CO2'!AE34+'CH4'!AE34*PCG!$C$5+N2O!AE34*PCG!$C$6+HFC!AE34+PFC!AE34+'SF6'!AE34</f>
        <v>95.147860284608498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117.6937385557414</v>
      </c>
      <c r="D35" s="33">
        <f t="shared" si="9"/>
        <v>122.87488027924583</v>
      </c>
      <c r="E35" s="33">
        <f t="shared" si="9"/>
        <v>132.94646962991666</v>
      </c>
      <c r="F35" s="33">
        <f t="shared" si="9"/>
        <v>147.66528742611581</v>
      </c>
      <c r="G35" s="33">
        <f t="shared" si="9"/>
        <v>166.22073215960191</v>
      </c>
      <c r="H35" s="33">
        <f t="shared" si="9"/>
        <v>182.32170648908252</v>
      </c>
      <c r="I35" s="33">
        <f t="shared" si="9"/>
        <v>197.59188448401829</v>
      </c>
      <c r="J35" s="33">
        <f t="shared" si="9"/>
        <v>207.39200853110174</v>
      </c>
      <c r="K35" s="33">
        <f t="shared" si="9"/>
        <v>218.84652101440824</v>
      </c>
      <c r="L35" s="33">
        <f t="shared" si="9"/>
        <v>228.24268509667533</v>
      </c>
      <c r="M35" s="33">
        <f t="shared" si="9"/>
        <v>235.78847917476213</v>
      </c>
      <c r="N35" s="33">
        <f t="shared" si="9"/>
        <v>222.41990590322905</v>
      </c>
      <c r="O35" s="33">
        <f t="shared" si="9"/>
        <v>244.46568697664998</v>
      </c>
      <c r="P35" s="33">
        <f t="shared" si="9"/>
        <v>268.17565920233204</v>
      </c>
      <c r="Q35" s="33">
        <f t="shared" si="9"/>
        <v>275.22870205486282</v>
      </c>
      <c r="R35" s="33">
        <f t="shared" si="9"/>
        <v>273.79352153851426</v>
      </c>
      <c r="S35" s="33">
        <f t="shared" si="9"/>
        <v>265.17155833111008</v>
      </c>
      <c r="T35" s="33">
        <f t="shared" si="9"/>
        <v>281.27432412232105</v>
      </c>
      <c r="U35" s="33">
        <f t="shared" si="9"/>
        <v>297.02238998901794</v>
      </c>
      <c r="V35" s="33">
        <f t="shared" si="9"/>
        <v>316.05046023393493</v>
      </c>
      <c r="W35" s="33">
        <f t="shared" si="9"/>
        <v>330.85189200270707</v>
      </c>
      <c r="X35" s="33">
        <f t="shared" si="9"/>
        <v>353.59499055858737</v>
      </c>
      <c r="Y35" s="33">
        <f t="shared" si="9"/>
        <v>358.76043953385329</v>
      </c>
      <c r="Z35" s="33">
        <f t="shared" si="9"/>
        <v>381.16658665761628</v>
      </c>
      <c r="AA35" s="33">
        <f t="shared" si="9"/>
        <v>348.70207225550297</v>
      </c>
      <c r="AB35" s="33">
        <f t="shared" si="9"/>
        <v>375.72492692095159</v>
      </c>
      <c r="AC35" s="33">
        <f t="shared" si="9"/>
        <v>383.89957572418768</v>
      </c>
      <c r="AD35" s="33">
        <f t="shared" si="9"/>
        <v>407.349526276912</v>
      </c>
      <c r="AE35" s="33">
        <f t="shared" si="9"/>
        <v>415.87195565540407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38.579293337285343</v>
      </c>
      <c r="D36" s="33">
        <f t="shared" si="10"/>
        <v>40.455295396746244</v>
      </c>
      <c r="E36" s="33">
        <f t="shared" si="10"/>
        <v>44.308281454598472</v>
      </c>
      <c r="F36" s="33">
        <f t="shared" si="10"/>
        <v>48.546116480108886</v>
      </c>
      <c r="G36" s="33">
        <f t="shared" si="10"/>
        <v>54.959494426630073</v>
      </c>
      <c r="H36" s="33">
        <f t="shared" si="10"/>
        <v>60.209915907377265</v>
      </c>
      <c r="I36" s="33">
        <f t="shared" si="10"/>
        <v>65.034811844118863</v>
      </c>
      <c r="J36" s="33">
        <f t="shared" si="10"/>
        <v>67.917666673856033</v>
      </c>
      <c r="K36" s="33">
        <f t="shared" si="10"/>
        <v>70.998179043325692</v>
      </c>
      <c r="L36" s="33">
        <f t="shared" si="10"/>
        <v>74.872263742469002</v>
      </c>
      <c r="M36" s="33">
        <f t="shared" si="10"/>
        <v>75.801293550719677</v>
      </c>
      <c r="N36" s="33">
        <f t="shared" si="10"/>
        <v>69.448962278066318</v>
      </c>
      <c r="O36" s="33">
        <f t="shared" si="10"/>
        <v>71.376354282068235</v>
      </c>
      <c r="P36" s="33">
        <f t="shared" si="10"/>
        <v>69.84459705536554</v>
      </c>
      <c r="Q36" s="33">
        <f t="shared" si="10"/>
        <v>69.607188019602376</v>
      </c>
      <c r="R36" s="33">
        <f t="shared" si="10"/>
        <v>68.992847731177974</v>
      </c>
      <c r="S36" s="33">
        <f t="shared" si="10"/>
        <v>70.292960565732315</v>
      </c>
      <c r="T36" s="33">
        <f t="shared" si="10"/>
        <v>74.775516825109435</v>
      </c>
      <c r="U36" s="33">
        <f t="shared" si="10"/>
        <v>75.252071249204462</v>
      </c>
      <c r="V36" s="33">
        <f t="shared" si="10"/>
        <v>89.150742624154077</v>
      </c>
      <c r="W36" s="33">
        <f t="shared" si="10"/>
        <v>104.93288425609995</v>
      </c>
      <c r="X36" s="33">
        <f t="shared" si="10"/>
        <v>105.76499502979924</v>
      </c>
      <c r="Y36" s="33">
        <f t="shared" si="10"/>
        <v>114.74410698031853</v>
      </c>
      <c r="Z36" s="33">
        <f t="shared" si="10"/>
        <v>129.39664689015564</v>
      </c>
      <c r="AA36" s="33">
        <f t="shared" si="10"/>
        <v>133.31252034401166</v>
      </c>
      <c r="AB36" s="33">
        <f t="shared" si="10"/>
        <v>137.3201554454935</v>
      </c>
      <c r="AC36" s="33">
        <f t="shared" si="10"/>
        <v>145.61028895306006</v>
      </c>
      <c r="AD36" s="33">
        <f t="shared" si="10"/>
        <v>154.00055433778081</v>
      </c>
      <c r="AE36" s="33">
        <f t="shared" si="10"/>
        <v>152.64060695309738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0.22798575984743574</v>
      </c>
      <c r="D37" s="94">
        <f>+'CO2'!D37+'abs CO2'!D37+'CH4'!D37*PCG!$C$5+N2O!D37*PCG!$C$6+HFC!D37+PFC!D37+'SF6'!D37</f>
        <v>0.27946641529685662</v>
      </c>
      <c r="E37" s="94">
        <f>+'CO2'!E37+'abs CO2'!E37+'CH4'!E37*PCG!$C$5+N2O!E37*PCG!$C$6+HFC!E37+PFC!E37+'SF6'!E37</f>
        <v>0.16547353537313883</v>
      </c>
      <c r="F37" s="94">
        <f>+'CO2'!F37+'abs CO2'!F37+'CH4'!F37*PCG!$C$5+N2O!F37*PCG!$C$6+HFC!F37+PFC!F37+'SF6'!F37</f>
        <v>0.21695419082255979</v>
      </c>
      <c r="G37" s="94">
        <f>+'CO2'!G37+'abs CO2'!G37+'CH4'!G37*PCG!$C$5+N2O!G37*PCG!$C$6+HFC!G37+PFC!G37+'SF6'!G37</f>
        <v>0.25372608757214621</v>
      </c>
      <c r="H37" s="94">
        <f>+'CO2'!H37+'abs CO2'!H37+'CH4'!H37*PCG!$C$5+N2O!H37*PCG!$C$6+HFC!H37+PFC!H37+'SF6'!H37</f>
        <v>4.9256514196402037</v>
      </c>
      <c r="I37" s="94">
        <f>+'CO2'!I37+'abs CO2'!I37+'CH4'!I37*PCG!$C$5+N2O!I37*PCG!$C$6+HFC!I37+PFC!I37+'SF6'!I37</f>
        <v>9.9479536159958801</v>
      </c>
      <c r="J37" s="94">
        <f>+'CO2'!J37+'abs CO2'!J37+'CH4'!J37*PCG!$C$5+N2O!J37*PCG!$C$6+HFC!J37+PFC!J37+'SF6'!J37</f>
        <v>14.885468377766625</v>
      </c>
      <c r="K37" s="94">
        <f>+'CO2'!K37+'abs CO2'!K37+'CH4'!K37*PCG!$C$5+N2O!K37*PCG!$C$6+HFC!K37+PFC!K37+'SF6'!K37</f>
        <v>19.985751143581943</v>
      </c>
      <c r="L37" s="94">
        <f>+'CO2'!L37+'abs CO2'!L37+'CH4'!L37*PCG!$C$5+N2O!L37*PCG!$C$6+HFC!L37+PFC!L37+'SF6'!L37</f>
        <v>25.077097382324077</v>
      </c>
      <c r="M37" s="94">
        <f>+'CO2'!M37+'abs CO2'!M37+'CH4'!M37*PCG!$C$5+N2O!M37*PCG!$C$6+HFC!M37+PFC!M37+'SF6'!M37</f>
        <v>29.381735139967365</v>
      </c>
      <c r="N37" s="94">
        <f>+'CO2'!N37+'abs CO2'!N37+'CH4'!N37*PCG!$C$5+N2O!N37*PCG!$C$6+HFC!N37+PFC!N37+'SF6'!N37</f>
        <v>30.533463857345424</v>
      </c>
      <c r="O37" s="94">
        <f>+'CO2'!O37+'abs CO2'!O37+'CH4'!O37*PCG!$C$5+N2O!O37*PCG!$C$6+HFC!O37+PFC!O37+'SF6'!O37</f>
        <v>35.064834003038975</v>
      </c>
      <c r="P37" s="94">
        <f>+'CO2'!P37+'abs CO2'!P37+'CH4'!P37*PCG!$C$5+N2O!P37*PCG!$C$6+HFC!P37+PFC!P37+'SF6'!P37</f>
        <v>37.725271637609744</v>
      </c>
      <c r="Q37" s="94">
        <f>+'CO2'!Q37+'abs CO2'!Q37+'CH4'!Q37*PCG!$C$5+N2O!Q37*PCG!$C$6+HFC!Q37+PFC!Q37+'SF6'!Q37</f>
        <v>41.59813733578936</v>
      </c>
      <c r="R37" s="94">
        <f>+'CO2'!R37+'abs CO2'!R37+'CH4'!R37*PCG!$C$5+N2O!R37*PCG!$C$6+HFC!R37+PFC!R37+'SF6'!R37</f>
        <v>44.461302545653034</v>
      </c>
      <c r="S37" s="94">
        <f>+'CO2'!S37+'abs CO2'!S37+'CH4'!S37*PCG!$C$5+N2O!S37*PCG!$C$6+HFC!S37+PFC!S37+'SF6'!S37</f>
        <v>49.483022042949216</v>
      </c>
      <c r="T37" s="94">
        <f>+'CO2'!T37+'abs CO2'!T37+'CH4'!T37*PCG!$C$5+N2O!T37*PCG!$C$6+HFC!T37+PFC!T37+'SF6'!T37</f>
        <v>57.361800317556479</v>
      </c>
      <c r="U37" s="94">
        <f>+'CO2'!U37+'abs CO2'!U37+'CH4'!U37*PCG!$C$5+N2O!U37*PCG!$C$6+HFC!U37+PFC!U37+'SF6'!U37</f>
        <v>62.978977868213384</v>
      </c>
      <c r="V37" s="94">
        <f>+'CO2'!V37+'abs CO2'!V37+'CH4'!V37*PCG!$C$5+N2O!V37*PCG!$C$6+HFC!V37+PFC!V37+'SF6'!V37</f>
        <v>76.881296849379538</v>
      </c>
      <c r="W37" s="94">
        <f>+'CO2'!W37+'abs CO2'!W37+'CH4'!W37*PCG!$C$5+N2O!W37*PCG!$C$6+HFC!W37+PFC!W37+'SF6'!W37</f>
        <v>92.711556213203622</v>
      </c>
      <c r="X37" s="94">
        <f>+'CO2'!X37+'abs CO2'!X37+'CH4'!X37*PCG!$C$5+N2O!X37*PCG!$C$6+HFC!X37+PFC!X37+'SF6'!X37</f>
        <v>95.501483354943986</v>
      </c>
      <c r="Y37" s="94">
        <f>+'CO2'!Y37+'abs CO2'!Y37+'CH4'!Y37*PCG!$C$5+N2O!Y37*PCG!$C$6+HFC!Y37+PFC!Y37+'SF6'!Y37</f>
        <v>105.59283576919148</v>
      </c>
      <c r="Z37" s="94">
        <f>+'CO2'!Z37+'abs CO2'!Z37+'CH4'!Z37*PCG!$C$5+N2O!Z37*PCG!$C$6+HFC!Z37+PFC!Z37+'SF6'!Z37</f>
        <v>120.80259568255596</v>
      </c>
      <c r="AA37" s="94">
        <f>+'CO2'!AA37+'abs CO2'!AA37+'CH4'!AA37*PCG!$C$5+N2O!AA37*PCG!$C$6+HFC!AA37+PFC!AA37+'SF6'!AA37</f>
        <v>125.96740729097566</v>
      </c>
      <c r="AB37" s="94">
        <f>+'CO2'!AB37+'abs CO2'!AB37+'CH4'!AB37*PCG!$C$5+N2O!AB37*PCG!$C$6+HFC!AB37+PFC!AB37+'SF6'!AB37</f>
        <v>131.04727367759412</v>
      </c>
      <c r="AC37" s="94">
        <f>+'CO2'!AC37+'abs CO2'!AC37+'CH4'!AC37*PCG!$C$5+N2O!AC37*PCG!$C$6+HFC!AC37+PFC!AC37+'SF6'!AC37</f>
        <v>140.0672593255442</v>
      </c>
      <c r="AD37" s="94">
        <f>+'CO2'!AD37+'abs CO2'!AD37+'CH4'!AD37*PCG!$C$5+N2O!AD37*PCG!$C$6+HFC!AD37+PFC!AD37+'SF6'!AD37</f>
        <v>149.22128672384861</v>
      </c>
      <c r="AE37" s="94">
        <f>+'CO2'!AE37+'abs CO2'!AE37+'CH4'!AE37*PCG!$C$5+N2O!AE37*PCG!$C$6+HFC!AE37+PFC!AE37+'SF6'!AE37</f>
        <v>148.81138975392091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38.351307577437908</v>
      </c>
      <c r="D38" s="94">
        <f>+'CO2'!D38+'abs CO2'!D38+'CH4'!D38*PCG!$C$5+N2O!D38*PCG!$C$6+HFC!D38+PFC!D38+'SF6'!D38</f>
        <v>40.175828981449385</v>
      </c>
      <c r="E38" s="94">
        <f>+'CO2'!E38+'abs CO2'!E38+'CH4'!E38*PCG!$C$5+N2O!E38*PCG!$C$6+HFC!E38+PFC!E38+'SF6'!E38</f>
        <v>44.142807919225334</v>
      </c>
      <c r="F38" s="94">
        <f>+'CO2'!F38+'abs CO2'!F38+'CH4'!F38*PCG!$C$5+N2O!F38*PCG!$C$6+HFC!F38+PFC!F38+'SF6'!F38</f>
        <v>48.329162289286323</v>
      </c>
      <c r="G38" s="94">
        <f>+'CO2'!G38+'abs CO2'!G38+'CH4'!G38*PCG!$C$5+N2O!G38*PCG!$C$6+HFC!G38+PFC!G38+'SF6'!G38</f>
        <v>54.705768339057926</v>
      </c>
      <c r="H38" s="94">
        <f>+'CO2'!H38+'abs CO2'!H38+'CH4'!H38*PCG!$C$5+N2O!H38*PCG!$C$6+HFC!H38+PFC!H38+'SF6'!H38</f>
        <v>55.284264487737062</v>
      </c>
      <c r="I38" s="94">
        <f>+'CO2'!I38+'abs CO2'!I38+'CH4'!I38*PCG!$C$5+N2O!I38*PCG!$C$6+HFC!I38+PFC!I38+'SF6'!I38</f>
        <v>55.086858228122978</v>
      </c>
      <c r="J38" s="94">
        <f>+'CO2'!J38+'abs CO2'!J38+'CH4'!J38*PCG!$C$5+N2O!J38*PCG!$C$6+HFC!J38+PFC!J38+'SF6'!J38</f>
        <v>53.032198296089412</v>
      </c>
      <c r="K38" s="94">
        <f>+'CO2'!K38+'abs CO2'!K38+'CH4'!K38*PCG!$C$5+N2O!K38*PCG!$C$6+HFC!K38+PFC!K38+'SF6'!K38</f>
        <v>51.012427899743749</v>
      </c>
      <c r="L38" s="94">
        <f>+'CO2'!L38+'abs CO2'!L38+'CH4'!L38*PCG!$C$5+N2O!L38*PCG!$C$6+HFC!L38+PFC!L38+'SF6'!L38</f>
        <v>49.795166360144925</v>
      </c>
      <c r="M38" s="94">
        <f>+'CO2'!M38+'abs CO2'!M38+'CH4'!M38*PCG!$C$5+N2O!M38*PCG!$C$6+HFC!M38+PFC!M38+'SF6'!M38</f>
        <v>46.419558410752316</v>
      </c>
      <c r="N38" s="94">
        <f>+'CO2'!N38+'abs CO2'!N38+'CH4'!N38*PCG!$C$5+N2O!N38*PCG!$C$6+HFC!N38+PFC!N38+'SF6'!N38</f>
        <v>38.915498420720887</v>
      </c>
      <c r="O38" s="94">
        <f>+'CO2'!O38+'abs CO2'!O38+'CH4'!O38*PCG!$C$5+N2O!O38*PCG!$C$6+HFC!O38+PFC!O38+'SF6'!O38</f>
        <v>36.311520279029267</v>
      </c>
      <c r="P38" s="94">
        <f>+'CO2'!P38+'abs CO2'!P38+'CH4'!P38*PCG!$C$5+N2O!P38*PCG!$C$6+HFC!P38+PFC!P38+'SF6'!P38</f>
        <v>32.119325417755789</v>
      </c>
      <c r="Q38" s="94">
        <f>+'CO2'!Q38+'abs CO2'!Q38+'CH4'!Q38*PCG!$C$5+N2O!Q38*PCG!$C$6+HFC!Q38+PFC!Q38+'SF6'!Q38</f>
        <v>28.009050683813015</v>
      </c>
      <c r="R38" s="94">
        <f>+'CO2'!R38+'abs CO2'!R38+'CH4'!R38*PCG!$C$5+N2O!R38*PCG!$C$6+HFC!R38+PFC!R38+'SF6'!R38</f>
        <v>24.531545185524937</v>
      </c>
      <c r="S38" s="94">
        <f>+'CO2'!S38+'abs CO2'!S38+'CH4'!S38*PCG!$C$5+N2O!S38*PCG!$C$6+HFC!S38+PFC!S38+'SF6'!S38</f>
        <v>20.809938522783096</v>
      </c>
      <c r="T38" s="94">
        <f>+'CO2'!T38+'abs CO2'!T38+'CH4'!T38*PCG!$C$5+N2O!T38*PCG!$C$6+HFC!T38+PFC!T38+'SF6'!T38</f>
        <v>17.413716507552959</v>
      </c>
      <c r="U38" s="94">
        <f>+'CO2'!U38+'abs CO2'!U38+'CH4'!U38*PCG!$C$5+N2O!U38*PCG!$C$6+HFC!U38+PFC!U38+'SF6'!U38</f>
        <v>12.273093380991078</v>
      </c>
      <c r="V38" s="94">
        <f>+'CO2'!V38+'abs CO2'!V38+'CH4'!V38*PCG!$C$5+N2O!V38*PCG!$C$6+HFC!V38+PFC!V38+'SF6'!V38</f>
        <v>12.269445774774541</v>
      </c>
      <c r="W38" s="94">
        <f>+'CO2'!W38+'abs CO2'!W38+'CH4'!W38*PCG!$C$5+N2O!W38*PCG!$C$6+HFC!W38+PFC!W38+'SF6'!W38</f>
        <v>12.221328042896333</v>
      </c>
      <c r="X38" s="94">
        <f>+'CO2'!X38+'abs CO2'!X38+'CH4'!X38*PCG!$C$5+N2O!X38*PCG!$C$6+HFC!X38+PFC!X38+'SF6'!X38</f>
        <v>10.26351167485525</v>
      </c>
      <c r="Y38" s="94">
        <f>+'CO2'!Y38+'abs CO2'!Y38+'CH4'!Y38*PCG!$C$5+N2O!Y38*PCG!$C$6+HFC!Y38+PFC!Y38+'SF6'!Y38</f>
        <v>9.1512712111270513</v>
      </c>
      <c r="Z38" s="94">
        <f>+'CO2'!Z38+'abs CO2'!Z38+'CH4'!Z38*PCG!$C$5+N2O!Z38*PCG!$C$6+HFC!Z38+PFC!Z38+'SF6'!Z38</f>
        <v>8.5940512075996782</v>
      </c>
      <c r="AA38" s="94">
        <f>+'CO2'!AA38+'abs CO2'!AA38+'CH4'!AA38*PCG!$C$5+N2O!AA38*PCG!$C$6+HFC!AA38+PFC!AA38+'SF6'!AA38</f>
        <v>7.3451130530360098</v>
      </c>
      <c r="AB38" s="94">
        <f>+'CO2'!AB38+'abs CO2'!AB38+'CH4'!AB38*PCG!$C$5+N2O!AB38*PCG!$C$6+HFC!AB38+PFC!AB38+'SF6'!AB38</f>
        <v>6.272881767899376</v>
      </c>
      <c r="AC38" s="94">
        <f>+'CO2'!AC38+'abs CO2'!AC38+'CH4'!AC38*PCG!$C$5+N2O!AC38*PCG!$C$6+HFC!AC38+PFC!AC38+'SF6'!AC38</f>
        <v>5.5430296275158639</v>
      </c>
      <c r="AD38" s="94">
        <f>+'CO2'!AD38+'abs CO2'!AD38+'CH4'!AD38*PCG!$C$5+N2O!AD38*PCG!$C$6+HFC!AD38+PFC!AD38+'SF6'!AD38</f>
        <v>4.7792676139322099</v>
      </c>
      <c r="AE38" s="94">
        <f>+'CO2'!AE38+'abs CO2'!AE38+'CH4'!AE38*PCG!$C$5+N2O!AE38*PCG!$C$6+HFC!AE38+PFC!AE38+'SF6'!AE38</f>
        <v>3.8292171991764565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17.489009699858009</v>
      </c>
      <c r="D39" s="33">
        <f t="shared" si="11"/>
        <v>18.322806969997821</v>
      </c>
      <c r="E39" s="33">
        <f t="shared" si="11"/>
        <v>20.13944605745159</v>
      </c>
      <c r="F39" s="33">
        <f t="shared" si="11"/>
        <v>22.053364568763282</v>
      </c>
      <c r="G39" s="33">
        <f t="shared" si="11"/>
        <v>24.978389369933549</v>
      </c>
      <c r="H39" s="33">
        <f t="shared" si="11"/>
        <v>27.042836515857928</v>
      </c>
      <c r="I39" s="33">
        <f t="shared" si="11"/>
        <v>28.935298946253937</v>
      </c>
      <c r="J39" s="33">
        <f t="shared" si="11"/>
        <v>30.00486402813182</v>
      </c>
      <c r="K39" s="33">
        <f t="shared" si="11"/>
        <v>31.197372582724213</v>
      </c>
      <c r="L39" s="33">
        <f t="shared" si="11"/>
        <v>32.925389617711531</v>
      </c>
      <c r="M39" s="33">
        <f t="shared" si="11"/>
        <v>33.603760386106657</v>
      </c>
      <c r="N39" s="33">
        <f t="shared" si="11"/>
        <v>30.912585849607012</v>
      </c>
      <c r="O39" s="33">
        <f t="shared" si="11"/>
        <v>32.110743803087686</v>
      </c>
      <c r="P39" s="33">
        <f t="shared" si="11"/>
        <v>33.961971422750878</v>
      </c>
      <c r="Q39" s="33">
        <f t="shared" si="11"/>
        <v>33.548316824844228</v>
      </c>
      <c r="R39" s="33">
        <f t="shared" si="11"/>
        <v>30.708004481516156</v>
      </c>
      <c r="S39" s="33">
        <f t="shared" si="11"/>
        <v>31.143921390639008</v>
      </c>
      <c r="T39" s="33">
        <f t="shared" si="11"/>
        <v>33.474791904316234</v>
      </c>
      <c r="U39" s="33">
        <f t="shared" si="11"/>
        <v>34.933520956816857</v>
      </c>
      <c r="V39" s="33">
        <f t="shared" si="11"/>
        <v>36.99050058898397</v>
      </c>
      <c r="W39" s="33">
        <f t="shared" si="11"/>
        <v>40.236445645615134</v>
      </c>
      <c r="X39" s="33">
        <f t="shared" si="11"/>
        <v>44.748738380873462</v>
      </c>
      <c r="Y39" s="33">
        <f t="shared" si="11"/>
        <v>48.765410405530368</v>
      </c>
      <c r="Z39" s="33">
        <f t="shared" si="11"/>
        <v>48.67950670636268</v>
      </c>
      <c r="AA39" s="33">
        <f t="shared" si="11"/>
        <v>46.886902463562656</v>
      </c>
      <c r="AB39" s="33">
        <f t="shared" si="11"/>
        <v>51.121625828252625</v>
      </c>
      <c r="AC39" s="33">
        <f t="shared" si="11"/>
        <v>51.7243861406468</v>
      </c>
      <c r="AD39" s="33">
        <f t="shared" si="11"/>
        <v>53.736242197354301</v>
      </c>
      <c r="AE39" s="33">
        <f t="shared" si="11"/>
        <v>56.346820807871055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1.3772951996395304E-15</v>
      </c>
      <c r="H40" s="94">
        <f>+'CO2'!H40+'abs CO2'!H40+'CH4'!H40*PCG!$C$5+N2O!H40*PCG!$C$6+HFC!H40+PFC!H40+'SF6'!H40</f>
        <v>1.7507744091307529</v>
      </c>
      <c r="I40" s="94">
        <f>+'CO2'!I40+'abs CO2'!I40+'CH4'!I40*PCG!$C$5+N2O!I40*PCG!$C$6+HFC!I40+PFC!I40+'SF6'!I40</f>
        <v>3.6785876132098712</v>
      </c>
      <c r="J40" s="94">
        <f>+'CO2'!J40+'abs CO2'!J40+'CH4'!J40*PCG!$C$5+N2O!J40*PCG!$C$6+HFC!J40+PFC!J40+'SF6'!J40</f>
        <v>5.6303081802859456</v>
      </c>
      <c r="K40" s="94">
        <f>+'CO2'!K40+'abs CO2'!K40+'CH4'!K40*PCG!$C$5+N2O!K40*PCG!$C$6+HFC!K40+PFC!K40+'SF6'!K40</f>
        <v>7.6878300644533475</v>
      </c>
      <c r="L40" s="94">
        <f>+'CO2'!L40+'abs CO2'!L40+'CH4'!L40*PCG!$C$5+N2O!L40*PCG!$C$6+HFC!L40+PFC!L40+'SF6'!L40</f>
        <v>9.9556327023067279</v>
      </c>
      <c r="M40" s="94">
        <f>+'CO2'!M40+'abs CO2'!M40+'CH4'!M40*PCG!$C$5+N2O!M40*PCG!$C$6+HFC!M40+PFC!M40+'SF6'!M40</f>
        <v>12.027986150774739</v>
      </c>
      <c r="N40" s="94">
        <f>+'CO2'!N40+'abs CO2'!N40+'CH4'!N40*PCG!$C$5+N2O!N40*PCG!$C$6+HFC!N40+PFC!N40+'SF6'!N40</f>
        <v>12.78135749079342</v>
      </c>
      <c r="O40" s="94">
        <f>+'CO2'!O40+'abs CO2'!O40+'CH4'!O40*PCG!$C$5+N2O!O40*PCG!$C$6+HFC!O40+PFC!O40+'SF6'!O40</f>
        <v>15.052517210004293</v>
      </c>
      <c r="P40" s="94">
        <f>+'CO2'!P40+'abs CO2'!P40+'CH4'!P40*PCG!$C$5+N2O!P40*PCG!$C$6+HFC!P40+PFC!P40+'SF6'!P40</f>
        <v>17.836506018015811</v>
      </c>
      <c r="Q40" s="94">
        <f>+'CO2'!Q40+'abs CO2'!Q40+'CH4'!Q40*PCG!$C$5+N2O!Q40*PCG!$C$6+HFC!Q40+PFC!Q40+'SF6'!Q40</f>
        <v>19.568237170148947</v>
      </c>
      <c r="R40" s="94">
        <f>+'CO2'!R40+'abs CO2'!R40+'CH4'!R40*PCG!$C$5+N2O!R40*PCG!$C$6+HFC!R40+PFC!R40+'SF6'!R40</f>
        <v>19.751011679385162</v>
      </c>
      <c r="S40" s="94">
        <f>+'CO2'!S40+'abs CO2'!S40+'CH4'!S40*PCG!$C$5+N2O!S40*PCG!$C$6+HFC!S40+PFC!S40+'SF6'!S40</f>
        <v>21.972193857960931</v>
      </c>
      <c r="T40" s="94">
        <f>+'CO2'!T40+'abs CO2'!T40+'CH4'!T40*PCG!$C$5+N2O!T40*PCG!$C$6+HFC!T40+PFC!T40+'SF6'!T40</f>
        <v>25.773658058987625</v>
      </c>
      <c r="U40" s="94">
        <f>+'CO2'!U40+'abs CO2'!U40+'CH4'!U40*PCG!$C$5+N2O!U40*PCG!$C$6+HFC!U40+PFC!U40+'SF6'!U40</f>
        <v>29.298068397613122</v>
      </c>
      <c r="V40" s="94">
        <f>+'CO2'!V40+'abs CO2'!V40+'CH4'!V40*PCG!$C$5+N2O!V40*PCG!$C$6+HFC!V40+PFC!V40+'SF6'!V40</f>
        <v>31.645630900347836</v>
      </c>
      <c r="W40" s="94">
        <f>+'CO2'!W40+'abs CO2'!W40+'CH4'!W40*PCG!$C$5+N2O!W40*PCG!$C$6+HFC!W40+PFC!W40+'SF6'!W40</f>
        <v>34.968408137701751</v>
      </c>
      <c r="X40" s="94">
        <f>+'CO2'!X40+'abs CO2'!X40+'CH4'!X40*PCG!$C$5+N2O!X40*PCG!$C$6+HFC!X40+PFC!X40+'SF6'!X40</f>
        <v>40.03889857678476</v>
      </c>
      <c r="Y40" s="94">
        <f>+'CO2'!Y40+'abs CO2'!Y40+'CH4'!Y40*PCG!$C$5+N2O!Y40*PCG!$C$6+HFC!Y40+PFC!Y40+'SF6'!Y40</f>
        <v>44.246865091914081</v>
      </c>
      <c r="Z40" s="94">
        <f>+'CO2'!Z40+'abs CO2'!Z40+'CH4'!Z40*PCG!$C$5+N2O!Z40*PCG!$C$6+HFC!Z40+PFC!Z40+'SF6'!Z40</f>
        <v>44.665368203280288</v>
      </c>
      <c r="AA40" s="94">
        <f>+'CO2'!AA40+'abs CO2'!AA40+'CH4'!AA40*PCG!$C$5+N2O!AA40*PCG!$C$6+HFC!AA40+PFC!AA40+'SF6'!AA40</f>
        <v>43.151279593968844</v>
      </c>
      <c r="AB40" s="94">
        <f>+'CO2'!AB40+'abs CO2'!AB40+'CH4'!AB40*PCG!$C$5+N2O!AB40*PCG!$C$6+HFC!AB40+PFC!AB40+'SF6'!AB40</f>
        <v>47.73430835016142</v>
      </c>
      <c r="AC40" s="94">
        <f>+'CO2'!AC40+'abs CO2'!AC40+'CH4'!AC40*PCG!$C$5+N2O!AC40*PCG!$C$6+HFC!AC40+PFC!AC40+'SF6'!AC40</f>
        <v>48.70670052155171</v>
      </c>
      <c r="AD40" s="94">
        <f>+'CO2'!AD40+'abs CO2'!AD40+'CH4'!AD40*PCG!$C$5+N2O!AD40*PCG!$C$6+HFC!AD40+PFC!AD40+'SF6'!AD40</f>
        <v>50.957496654066944</v>
      </c>
      <c r="AE40" s="94">
        <f>+'CO2'!AE40+'abs CO2'!AE40+'CH4'!AE40*PCG!$C$5+N2O!AE40*PCG!$C$6+HFC!AE40+PFC!AE40+'SF6'!AE40</f>
        <v>53.965019766690524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17.489009699858009</v>
      </c>
      <c r="D41" s="94">
        <f>+'CO2'!D41+'abs CO2'!D41+'CH4'!D41*PCG!$C$5+N2O!D41*PCG!$C$6+HFC!D41+PFC!D41+'SF6'!D41</f>
        <v>18.322806969997821</v>
      </c>
      <c r="E41" s="94">
        <f>+'CO2'!E41+'abs CO2'!E41+'CH4'!E41*PCG!$C$5+N2O!E41*PCG!$C$6+HFC!E41+PFC!E41+'SF6'!E41</f>
        <v>20.13944605745159</v>
      </c>
      <c r="F41" s="94">
        <f>+'CO2'!F41+'abs CO2'!F41+'CH4'!F41*PCG!$C$5+N2O!F41*PCG!$C$6+HFC!F41+PFC!F41+'SF6'!F41</f>
        <v>22.053364568763282</v>
      </c>
      <c r="G41" s="94">
        <f>+'CO2'!G41+'abs CO2'!G41+'CH4'!G41*PCG!$C$5+N2O!G41*PCG!$C$6+HFC!G41+PFC!G41+'SF6'!G41</f>
        <v>24.978389369933549</v>
      </c>
      <c r="H41" s="94">
        <f>+'CO2'!H41+'abs CO2'!H41+'CH4'!H41*PCG!$C$5+N2O!H41*PCG!$C$6+HFC!H41+PFC!H41+'SF6'!H41</f>
        <v>25.292062106727176</v>
      </c>
      <c r="I41" s="94">
        <f>+'CO2'!I41+'abs CO2'!I41+'CH4'!I41*PCG!$C$5+N2O!I41*PCG!$C$6+HFC!I41+PFC!I41+'SF6'!I41</f>
        <v>25.256711333044066</v>
      </c>
      <c r="J41" s="94">
        <f>+'CO2'!J41+'abs CO2'!J41+'CH4'!J41*PCG!$C$5+N2O!J41*PCG!$C$6+HFC!J41+PFC!J41+'SF6'!J41</f>
        <v>24.374555847845876</v>
      </c>
      <c r="K41" s="94">
        <f>+'CO2'!K41+'abs CO2'!K41+'CH4'!K41*PCG!$C$5+N2O!K41*PCG!$C$6+HFC!K41+PFC!K41+'SF6'!K41</f>
        <v>23.509542518270866</v>
      </c>
      <c r="L41" s="94">
        <f>+'CO2'!L41+'abs CO2'!L41+'CH4'!L41*PCG!$C$5+N2O!L41*PCG!$C$6+HFC!L41+PFC!L41+'SF6'!L41</f>
        <v>22.969756915404805</v>
      </c>
      <c r="M41" s="94">
        <f>+'CO2'!M41+'abs CO2'!M41+'CH4'!M41*PCG!$C$5+N2O!M41*PCG!$C$6+HFC!M41+PFC!M41+'SF6'!M41</f>
        <v>21.57577423533192</v>
      </c>
      <c r="N41" s="94">
        <f>+'CO2'!N41+'abs CO2'!N41+'CH4'!N41*PCG!$C$5+N2O!N41*PCG!$C$6+HFC!N41+PFC!N41+'SF6'!N41</f>
        <v>18.131228358813594</v>
      </c>
      <c r="O41" s="94">
        <f>+'CO2'!O41+'abs CO2'!O41+'CH4'!O41*PCG!$C$5+N2O!O41*PCG!$C$6+HFC!O41+PFC!O41+'SF6'!O41</f>
        <v>17.058226593083397</v>
      </c>
      <c r="P41" s="94">
        <f>+'CO2'!P41+'abs CO2'!P41+'CH4'!P41*PCG!$C$5+N2O!P41*PCG!$C$6+HFC!P41+PFC!P41+'SF6'!P41</f>
        <v>16.125465404735067</v>
      </c>
      <c r="Q41" s="94">
        <f>+'CO2'!Q41+'abs CO2'!Q41+'CH4'!Q41*PCG!$C$5+N2O!Q41*PCG!$C$6+HFC!Q41+PFC!Q41+'SF6'!Q41</f>
        <v>13.980079654695281</v>
      </c>
      <c r="R41" s="94">
        <f>+'CO2'!R41+'abs CO2'!R41+'CH4'!R41*PCG!$C$5+N2O!R41*PCG!$C$6+HFC!R41+PFC!R41+'SF6'!R41</f>
        <v>10.956992802130996</v>
      </c>
      <c r="S41" s="94">
        <f>+'CO2'!S41+'abs CO2'!S41+'CH4'!S41*PCG!$C$5+N2O!S41*PCG!$C$6+HFC!S41+PFC!S41+'SF6'!S41</f>
        <v>9.1717275326780747</v>
      </c>
      <c r="T41" s="94">
        <f>+'CO2'!T41+'abs CO2'!T41+'CH4'!T41*PCG!$C$5+N2O!T41*PCG!$C$6+HFC!T41+PFC!T41+'SF6'!T41</f>
        <v>7.7011338453286093</v>
      </c>
      <c r="U41" s="94">
        <f>+'CO2'!U41+'abs CO2'!U41+'CH4'!U41*PCG!$C$5+N2O!U41*PCG!$C$6+HFC!U41+PFC!U41+'SF6'!U41</f>
        <v>5.6354525592037348</v>
      </c>
      <c r="V41" s="94">
        <f>+'CO2'!V41+'abs CO2'!V41+'CH4'!V41*PCG!$C$5+N2O!V41*PCG!$C$6+HFC!V41+PFC!V41+'SF6'!V41</f>
        <v>5.3448696886361313</v>
      </c>
      <c r="W41" s="94">
        <f>+'CO2'!W41+'abs CO2'!W41+'CH4'!W41*PCG!$C$5+N2O!W41*PCG!$C$6+HFC!W41+PFC!W41+'SF6'!W41</f>
        <v>5.2680375079133865</v>
      </c>
      <c r="X41" s="94">
        <f>+'CO2'!X41+'abs CO2'!X41+'CH4'!X41*PCG!$C$5+N2O!X41*PCG!$C$6+HFC!X41+PFC!X41+'SF6'!X41</f>
        <v>4.7098398040887046</v>
      </c>
      <c r="Y41" s="94">
        <f>+'CO2'!Y41+'abs CO2'!Y41+'CH4'!Y41*PCG!$C$5+N2O!Y41*PCG!$C$6+HFC!Y41+PFC!Y41+'SF6'!Y41</f>
        <v>4.5185453136162845</v>
      </c>
      <c r="Z41" s="94">
        <f>+'CO2'!Z41+'abs CO2'!Z41+'CH4'!Z41*PCG!$C$5+N2O!Z41*PCG!$C$6+HFC!Z41+PFC!Z41+'SF6'!Z41</f>
        <v>4.01413850308239</v>
      </c>
      <c r="AA41" s="94">
        <f>+'CO2'!AA41+'abs CO2'!AA41+'CH4'!AA41*PCG!$C$5+N2O!AA41*PCG!$C$6+HFC!AA41+PFC!AA41+'SF6'!AA41</f>
        <v>3.7356228695938132</v>
      </c>
      <c r="AB41" s="94">
        <f>+'CO2'!AB41+'abs CO2'!AB41+'CH4'!AB41*PCG!$C$5+N2O!AB41*PCG!$C$6+HFC!AB41+PFC!AB41+'SF6'!AB41</f>
        <v>3.3873174780912079</v>
      </c>
      <c r="AC41" s="94">
        <f>+'CO2'!AC41+'abs CO2'!AC41+'CH4'!AC41*PCG!$C$5+N2O!AC41*PCG!$C$6+HFC!AC41+PFC!AC41+'SF6'!AC41</f>
        <v>3.0176856190950865</v>
      </c>
      <c r="AD41" s="94">
        <f>+'CO2'!AD41+'abs CO2'!AD41+'CH4'!AD41*PCG!$C$5+N2O!AD41*PCG!$C$6+HFC!AD41+PFC!AD41+'SF6'!AD41</f>
        <v>2.7787455432873536</v>
      </c>
      <c r="AE41" s="94">
        <f>+'CO2'!AE41+'abs CO2'!AE41+'CH4'!AE41*PCG!$C$5+N2O!AE41*PCG!$C$6+HFC!AE41+PFC!AE41+'SF6'!AE41</f>
        <v>2.3818010411805322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61.279404772802231</v>
      </c>
      <c r="D42" s="94">
        <f>+'CO2'!D42+'abs CO2'!D42+'CH4'!D42*PCG!$C$5+N2O!D42*PCG!$C$6+HFC!D42+PFC!D42+'SF6'!D42</f>
        <v>63.74899722246699</v>
      </c>
      <c r="E42" s="94">
        <f>+'CO2'!E42+'abs CO2'!E42+'CH4'!E42*PCG!$C$5+N2O!E42*PCG!$C$6+HFC!E42+PFC!E42+'SF6'!E42</f>
        <v>68.125728875466976</v>
      </c>
      <c r="F42" s="94">
        <f>+'CO2'!F42+'abs CO2'!F42+'CH4'!F42*PCG!$C$5+N2O!F42*PCG!$C$6+HFC!F42+PFC!F42+'SF6'!F42</f>
        <v>76.682227157915335</v>
      </c>
      <c r="G42" s="94">
        <f>+'CO2'!G42+'abs CO2'!G42+'CH4'!G42*PCG!$C$5+N2O!G42*PCG!$C$6+HFC!G42+PFC!G42+'SF6'!G42</f>
        <v>85.862128042883171</v>
      </c>
      <c r="H42" s="94">
        <f>+'CO2'!H42+'abs CO2'!H42+'CH4'!H42*PCG!$C$5+N2O!H42*PCG!$C$6+HFC!H42+PFC!H42+'SF6'!H42</f>
        <v>94.658339506032291</v>
      </c>
      <c r="I42" s="94">
        <f>+'CO2'!I42+'abs CO2'!I42+'CH4'!I42*PCG!$C$5+N2O!I42*PCG!$C$6+HFC!I42+PFC!I42+'SF6'!I42</f>
        <v>103.22473597976331</v>
      </c>
      <c r="J42" s="94">
        <f>+'CO2'!J42+'abs CO2'!J42+'CH4'!J42*PCG!$C$5+N2O!J42*PCG!$C$6+HFC!J42+PFC!J42+'SF6'!J42</f>
        <v>109.09637508586493</v>
      </c>
      <c r="K42" s="94">
        <f>+'CO2'!K42+'abs CO2'!K42+'CH4'!K42*PCG!$C$5+N2O!K42*PCG!$C$6+HFC!K42+PFC!K42+'SF6'!K42</f>
        <v>116.29994248460068</v>
      </c>
      <c r="L42" s="94">
        <f>+'CO2'!L42+'abs CO2'!L42+'CH4'!L42*PCG!$C$5+N2O!L42*PCG!$C$6+HFC!L42+PFC!L42+'SF6'!L42</f>
        <v>120.11028588972374</v>
      </c>
      <c r="M42" s="94">
        <f>+'CO2'!M42+'abs CO2'!M42+'CH4'!M42*PCG!$C$5+N2O!M42*PCG!$C$6+HFC!M42+PFC!M42+'SF6'!M42</f>
        <v>126.09990646823898</v>
      </c>
      <c r="N42" s="94">
        <f>+'CO2'!N42+'abs CO2'!N42+'CH4'!N42*PCG!$C$5+N2O!N42*PCG!$C$6+HFC!N42+PFC!N42+'SF6'!N42</f>
        <v>121.82141206797748</v>
      </c>
      <c r="O42" s="94">
        <f>+'CO2'!O42+'abs CO2'!O42+'CH4'!O42*PCG!$C$5+N2O!O42*PCG!$C$6+HFC!O42+PFC!O42+'SF6'!O42</f>
        <v>140.67627475857736</v>
      </c>
      <c r="P42" s="94">
        <f>+'CO2'!P42+'abs CO2'!P42+'CH4'!P42*PCG!$C$5+N2O!P42*PCG!$C$6+HFC!P42+PFC!P42+'SF6'!P42</f>
        <v>164.12075047051201</v>
      </c>
      <c r="Q42" s="94">
        <f>+'CO2'!Q42+'abs CO2'!Q42+'CH4'!Q42*PCG!$C$5+N2O!Q42*PCG!$C$6+HFC!Q42+PFC!Q42+'SF6'!Q42</f>
        <v>171.86547604167993</v>
      </c>
      <c r="R42" s="94">
        <f>+'CO2'!R42+'abs CO2'!R42+'CH4'!R42*PCG!$C$5+N2O!R42*PCG!$C$6+HFC!R42+PFC!R42+'SF6'!R42</f>
        <v>173.86882480818122</v>
      </c>
      <c r="S42" s="94">
        <f>+'CO2'!S42+'abs CO2'!S42+'CH4'!S42*PCG!$C$5+N2O!S42*PCG!$C$6+HFC!S42+PFC!S42+'SF6'!S42</f>
        <v>163.44191749269336</v>
      </c>
      <c r="T42" s="94">
        <f>+'CO2'!T42+'abs CO2'!T42+'CH4'!T42*PCG!$C$5+N2O!T42*PCG!$C$6+HFC!T42+PFC!T42+'SF6'!T42</f>
        <v>172.59037456678337</v>
      </c>
      <c r="U42" s="94">
        <f>+'CO2'!U42+'abs CO2'!U42+'CH4'!U42*PCG!$C$5+N2O!U42*PCG!$C$6+HFC!U42+PFC!U42+'SF6'!U42</f>
        <v>186.3379429547046</v>
      </c>
      <c r="V42" s="94">
        <f>+'CO2'!V42+'abs CO2'!V42+'CH4'!V42*PCG!$C$5+N2O!V42*PCG!$C$6+HFC!V42+PFC!V42+'SF6'!V42</f>
        <v>189.35641968122951</v>
      </c>
      <c r="W42" s="94">
        <f>+'CO2'!W42+'abs CO2'!W42+'CH4'!W42*PCG!$C$5+N2O!W42*PCG!$C$6+HFC!W42+PFC!W42+'SF6'!W42</f>
        <v>185.03390459811558</v>
      </c>
      <c r="X42" s="94">
        <f>+'CO2'!X42+'abs CO2'!X42+'CH4'!X42*PCG!$C$5+N2O!X42*PCG!$C$6+HFC!X42+PFC!X42+'SF6'!X42</f>
        <v>202.42259394577175</v>
      </c>
      <c r="Y42" s="94">
        <f>+'CO2'!Y42+'abs CO2'!Y42+'CH4'!Y42*PCG!$C$5+N2O!Y42*PCG!$C$6+HFC!Y42+PFC!Y42+'SF6'!Y42</f>
        <v>194.48792752188263</v>
      </c>
      <c r="Z42" s="94">
        <f>+'CO2'!Z42+'abs CO2'!Z42+'CH4'!Z42*PCG!$C$5+N2O!Z42*PCG!$C$6+HFC!Z42+PFC!Z42+'SF6'!Z42</f>
        <v>202.21392219035647</v>
      </c>
      <c r="AA42" s="94">
        <f>+'CO2'!AA42+'abs CO2'!AA42+'CH4'!AA42*PCG!$C$5+N2O!AA42*PCG!$C$6+HFC!AA42+PFC!AA42+'SF6'!AA42</f>
        <v>167.56162158342048</v>
      </c>
      <c r="AB42" s="94">
        <f>+'CO2'!AB42+'abs CO2'!AB42+'CH4'!AB42*PCG!$C$5+N2O!AB42*PCG!$C$6+HFC!AB42+PFC!AB42+'SF6'!AB42</f>
        <v>186.28999390809119</v>
      </c>
      <c r="AC42" s="94">
        <f>+'CO2'!AC42+'abs CO2'!AC42+'CH4'!AC42*PCG!$C$5+N2O!AC42*PCG!$C$6+HFC!AC42+PFC!AC42+'SF6'!AC42</f>
        <v>185.56282966592963</v>
      </c>
      <c r="AD42" s="94">
        <f>+'CO2'!AD42+'abs CO2'!AD42+'CH4'!AD42*PCG!$C$5+N2O!AD42*PCG!$C$6+HFC!AD42+PFC!AD42+'SF6'!AD42</f>
        <v>198.55692734499738</v>
      </c>
      <c r="AE42" s="94">
        <f>+'CO2'!AE42+'abs CO2'!AE42+'CH4'!AE42*PCG!$C$5+N2O!AE42*PCG!$C$6+HFC!AE42+PFC!AE42+'SF6'!AE42</f>
        <v>205.80535006420357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0.34603074579582732</v>
      </c>
      <c r="D43" s="94">
        <f>+'CO2'!D43+'abs CO2'!D43+'CH4'!D43*PCG!$C$5+N2O!D43*PCG!$C$6+HFC!D43+PFC!D43+'SF6'!D43</f>
        <v>0.3477806900347768</v>
      </c>
      <c r="E43" s="94">
        <f>+'CO2'!E43+'abs CO2'!E43+'CH4'!E43*PCG!$C$5+N2O!E43*PCG!$C$6+HFC!E43+PFC!E43+'SF6'!E43</f>
        <v>0.37301324239962891</v>
      </c>
      <c r="F43" s="94">
        <f>+'CO2'!F43+'abs CO2'!F43+'CH4'!F43*PCG!$C$5+N2O!F43*PCG!$C$6+HFC!F43+PFC!F43+'SF6'!F43</f>
        <v>0.38357921932832334</v>
      </c>
      <c r="G43" s="94">
        <f>+'CO2'!G43+'abs CO2'!G43+'CH4'!G43*PCG!$C$5+N2O!G43*PCG!$C$6+HFC!G43+PFC!G43+'SF6'!G43</f>
        <v>0.42072032015512301</v>
      </c>
      <c r="H43" s="94">
        <f>+'CO2'!H43+'abs CO2'!H43+'CH4'!H43*PCG!$C$5+N2O!H43*PCG!$C$6+HFC!H43+PFC!H43+'SF6'!H43</f>
        <v>0.41061455981504086</v>
      </c>
      <c r="I43" s="94">
        <f>+'CO2'!I43+'abs CO2'!I43+'CH4'!I43*PCG!$C$5+N2O!I43*PCG!$C$6+HFC!I43+PFC!I43+'SF6'!I43</f>
        <v>0.39703771388219666</v>
      </c>
      <c r="J43" s="94">
        <f>+'CO2'!J43+'abs CO2'!J43+'CH4'!J43*PCG!$C$5+N2O!J43*PCG!$C$6+HFC!J43+PFC!J43+'SF6'!J43</f>
        <v>0.37310274324894405</v>
      </c>
      <c r="K43" s="94">
        <f>+'CO2'!K43+'abs CO2'!K43+'CH4'!K43*PCG!$C$5+N2O!K43*PCG!$C$6+HFC!K43+PFC!K43+'SF6'!K43</f>
        <v>0.35102690375765022</v>
      </c>
      <c r="L43" s="94">
        <f>+'CO2'!L43+'abs CO2'!L43+'CH4'!L43*PCG!$C$5+N2O!L43*PCG!$C$6+HFC!L43+PFC!L43+'SF6'!L43</f>
        <v>0.33474584677106001</v>
      </c>
      <c r="M43" s="94">
        <f>+'CO2'!M43+'abs CO2'!M43+'CH4'!M43*PCG!$C$5+N2O!M43*PCG!$C$6+HFC!M43+PFC!M43+'SF6'!M43</f>
        <v>0.28351876969679402</v>
      </c>
      <c r="N43" s="94">
        <f>+'CO2'!N43+'abs CO2'!N43+'CH4'!N43*PCG!$C$5+N2O!N43*PCG!$C$6+HFC!N43+PFC!N43+'SF6'!N43</f>
        <v>0.23694570757823258</v>
      </c>
      <c r="O43" s="94">
        <f>+'CO2'!O43+'abs CO2'!O43+'CH4'!O43*PCG!$C$5+N2O!O43*PCG!$C$6+HFC!O43+PFC!O43+'SF6'!O43</f>
        <v>0.30231413291670317</v>
      </c>
      <c r="P43" s="94">
        <f>+'CO2'!P43+'abs CO2'!P43+'CH4'!P43*PCG!$C$5+N2O!P43*PCG!$C$6+HFC!P43+PFC!P43+'SF6'!P43</f>
        <v>0.24834025370361371</v>
      </c>
      <c r="Q43" s="94">
        <f>+'CO2'!Q43+'abs CO2'!Q43+'CH4'!Q43*PCG!$C$5+N2O!Q43*PCG!$C$6+HFC!Q43+PFC!Q43+'SF6'!Q43</f>
        <v>0.20772116873632582</v>
      </c>
      <c r="R43" s="94">
        <f>+'CO2'!R43+'abs CO2'!R43+'CH4'!R43*PCG!$C$5+N2O!R43*PCG!$C$6+HFC!R43+PFC!R43+'SF6'!R43</f>
        <v>0.22384451763891863</v>
      </c>
      <c r="S43" s="94">
        <f>+'CO2'!S43+'abs CO2'!S43+'CH4'!S43*PCG!$C$5+N2O!S43*PCG!$C$6+HFC!S43+PFC!S43+'SF6'!S43</f>
        <v>0.29275888204540274</v>
      </c>
      <c r="T43" s="94">
        <f>+'CO2'!T43+'abs CO2'!T43+'CH4'!T43*PCG!$C$5+N2O!T43*PCG!$C$6+HFC!T43+PFC!T43+'SF6'!T43</f>
        <v>0.43364082611202959</v>
      </c>
      <c r="U43" s="94">
        <f>+'CO2'!U43+'abs CO2'!U43+'CH4'!U43*PCG!$C$5+N2O!U43*PCG!$C$6+HFC!U43+PFC!U43+'SF6'!U43</f>
        <v>0.49885482829198857</v>
      </c>
      <c r="V43" s="94">
        <f>+'CO2'!V43+'abs CO2'!V43+'CH4'!V43*PCG!$C$5+N2O!V43*PCG!$C$6+HFC!V43+PFC!V43+'SF6'!V43</f>
        <v>0.55279733956739985</v>
      </c>
      <c r="W43" s="94">
        <f>+'CO2'!W43+'abs CO2'!W43+'CH4'!W43*PCG!$C$5+N2O!W43*PCG!$C$6+HFC!W43+PFC!W43+'SF6'!W43</f>
        <v>0.648657502876403</v>
      </c>
      <c r="X43" s="94">
        <f>+'CO2'!X43+'abs CO2'!X43+'CH4'!X43*PCG!$C$5+N2O!X43*PCG!$C$6+HFC!X43+PFC!X43+'SF6'!X43</f>
        <v>0.65866320214291396</v>
      </c>
      <c r="Y43" s="94">
        <f>+'CO2'!Y43+'abs CO2'!Y43+'CH4'!Y43*PCG!$C$5+N2O!Y43*PCG!$C$6+HFC!Y43+PFC!Y43+'SF6'!Y43</f>
        <v>0.76299462612176039</v>
      </c>
      <c r="Z43" s="94">
        <f>+'CO2'!Z43+'abs CO2'!Z43+'CH4'!Z43*PCG!$C$5+N2O!Z43*PCG!$C$6+HFC!Z43+PFC!Z43+'SF6'!Z43</f>
        <v>0.87651087074146017</v>
      </c>
      <c r="AA43" s="94">
        <f>+'CO2'!AA43+'abs CO2'!AA43+'CH4'!AA43*PCG!$C$5+N2O!AA43*PCG!$C$6+HFC!AA43+PFC!AA43+'SF6'!AA43</f>
        <v>0.9410278645081801</v>
      </c>
      <c r="AB43" s="94">
        <f>+'CO2'!AB43+'abs CO2'!AB43+'CH4'!AB43*PCG!$C$5+N2O!AB43*PCG!$C$6+HFC!AB43+PFC!AB43+'SF6'!AB43</f>
        <v>0.99315173911431087</v>
      </c>
      <c r="AC43" s="94">
        <f>+'CO2'!AC43+'abs CO2'!AC43+'CH4'!AC43*PCG!$C$5+N2O!AC43*PCG!$C$6+HFC!AC43+PFC!AC43+'SF6'!AC43</f>
        <v>1.0020709645512162</v>
      </c>
      <c r="AD43" s="94">
        <f>+'CO2'!AD43+'abs CO2'!AD43+'CH4'!AD43*PCG!$C$5+N2O!AD43*PCG!$C$6+HFC!AD43+PFC!AD43+'SF6'!AD43</f>
        <v>1.0558023967795374</v>
      </c>
      <c r="AE43" s="94">
        <f>+'CO2'!AE43+'abs CO2'!AE43+'CH4'!AE43*PCG!$C$5+N2O!AE43*PCG!$C$6+HFC!AE43+PFC!AE43+'SF6'!AE43</f>
        <v>1.0791778302320372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4.1512955481414542</v>
      </c>
      <c r="D46" s="94">
        <f>+'CO2'!D46+'abs CO2'!D46+'CH4'!D46*PCG!$C$5+N2O!D46*PCG!$C$6+HFC!D46+PFC!D46+'SF6'!D46</f>
        <v>4.0413771877394575</v>
      </c>
      <c r="E46" s="94">
        <f>+'CO2'!E46+'abs CO2'!E46+'CH4'!E46*PCG!$C$5+N2O!E46*PCG!$C$6+HFC!E46+PFC!E46+'SF6'!E46</f>
        <v>4.360433281508362</v>
      </c>
      <c r="F46" s="94">
        <f>+'CO2'!F46+'abs CO2'!F46+'CH4'!F46*PCG!$C$5+N2O!F46*PCG!$C$6+HFC!F46+PFC!F46+'SF6'!F46</f>
        <v>3.7010506877192926</v>
      </c>
      <c r="G46" s="94">
        <f>+'CO2'!G46+'abs CO2'!G46+'CH4'!G46*PCG!$C$5+N2O!G46*PCG!$C$6+HFC!G46+PFC!G46+'SF6'!G46</f>
        <v>3.1480201251865245</v>
      </c>
      <c r="H46" s="94">
        <f>+'CO2'!H46+'abs CO2'!H46+'CH4'!H46*PCG!$C$5+N2O!H46*PCG!$C$6+HFC!H46+PFC!H46+'SF6'!H46</f>
        <v>2.6800711876587977</v>
      </c>
      <c r="I46" s="94">
        <f>+'CO2'!I46+'abs CO2'!I46+'CH4'!I46*PCG!$C$5+N2O!I46*PCG!$C$6+HFC!I46+PFC!I46+'SF6'!I46</f>
        <v>3.318183375196607</v>
      </c>
      <c r="J46" s="94">
        <f>+'CO2'!J46+'abs CO2'!J46+'CH4'!J46*PCG!$C$5+N2O!J46*PCG!$C$6+HFC!J46+PFC!J46+'SF6'!J46</f>
        <v>2.977856875176442</v>
      </c>
      <c r="K46" s="94">
        <f>+'CO2'!K46+'abs CO2'!K46+'CH4'!K46*PCG!$C$5+N2O!K46*PCG!$C$6+HFC!K46+PFC!K46+'SF6'!K46</f>
        <v>3.3819945939503873</v>
      </c>
      <c r="L46" s="94">
        <f>+'CO2'!L46+'abs CO2'!L46+'CH4'!L46*PCG!$C$5+N2O!L46*PCG!$C$6+HFC!L46+PFC!L46+'SF6'!L46</f>
        <v>4.21154043774954</v>
      </c>
      <c r="M46" s="94">
        <f>+'CO2'!M46+'abs CO2'!M46+'CH4'!M46*PCG!$C$5+N2O!M46*PCG!$C$6+HFC!M46+PFC!M46+'SF6'!M46</f>
        <v>4.1264588127444988</v>
      </c>
      <c r="N46" s="94">
        <f>+'CO2'!N46+'abs CO2'!N46+'CH4'!N46*PCG!$C$5+N2O!N46*PCG!$C$6+HFC!N46+PFC!N46+'SF6'!N46</f>
        <v>3.9562955627344163</v>
      </c>
      <c r="O46" s="94">
        <f>+'CO2'!O46+'abs CO2'!O46+'CH4'!O46*PCG!$C$5+N2O!O46*PCG!$C$6+HFC!O46+PFC!O46+'SF6'!O46</f>
        <v>4.2753516565033207</v>
      </c>
      <c r="P46" s="94">
        <f>+'CO2'!P46+'abs CO2'!P46+'CH4'!P46*PCG!$C$5+N2O!P46*PCG!$C$6+HFC!P46+PFC!P46+'SF6'!P46</f>
        <v>4.2966220627545813</v>
      </c>
      <c r="Q46" s="94">
        <f>+'CO2'!Q46+'abs CO2'!Q46+'CH4'!Q46*PCG!$C$5+N2O!Q46*PCG!$C$6+HFC!Q46+PFC!Q46+'SF6'!Q46</f>
        <v>4.058050743982335</v>
      </c>
      <c r="R46" s="94">
        <f>+'CO2'!R46+'abs CO2'!R46+'CH4'!R46*PCG!$C$5+N2O!R46*PCG!$C$6+HFC!R46+PFC!R46+'SF6'!R46</f>
        <v>3.8670727005639729</v>
      </c>
      <c r="S46" s="94">
        <f>+'CO2'!S46+'abs CO2'!S46+'CH4'!S46*PCG!$C$5+N2O!S46*PCG!$C$6+HFC!S46+PFC!S46+'SF6'!S46</f>
        <v>4.1956665981476435</v>
      </c>
      <c r="T46" s="94">
        <f>+'CO2'!T46+'abs CO2'!T46+'CH4'!T46*PCG!$C$5+N2O!T46*PCG!$C$6+HFC!T46+PFC!T46+'SF6'!T46</f>
        <v>4.4342309397907318</v>
      </c>
      <c r="U46" s="94">
        <f>+'CO2'!U46+'abs CO2'!U46+'CH4'!U46*PCG!$C$5+N2O!U46*PCG!$C$6+HFC!U46+PFC!U46+'SF6'!U46</f>
        <v>10.327486100999103</v>
      </c>
      <c r="V46" s="94">
        <f>+'CO2'!V46+'abs CO2'!V46+'CH4'!V46*PCG!$C$5+N2O!V46*PCG!$C$6+HFC!V46+PFC!V46+'SF6'!V46</f>
        <v>9.9325163715934224</v>
      </c>
      <c r="W46" s="94">
        <f>+'CO2'!W46+'abs CO2'!W46+'CH4'!W46*PCG!$C$5+N2O!W46*PCG!$C$6+HFC!W46+PFC!W46+'SF6'!W46</f>
        <v>9.8632437264902251</v>
      </c>
      <c r="X46" s="94">
        <f>+'CO2'!X46+'abs CO2'!X46+'CH4'!X46*PCG!$C$5+N2O!X46*PCG!$C$6+HFC!X46+PFC!X46+'SF6'!X46</f>
        <v>10.224886464138988</v>
      </c>
      <c r="Y46" s="94">
        <f>+'CO2'!Y46+'abs CO2'!Y46+'CH4'!Y46*PCG!$C$5+N2O!Y46*PCG!$C$6+HFC!Y46+PFC!Y46+'SF6'!Y46</f>
        <v>10.328697950256338</v>
      </c>
      <c r="Z46" s="94">
        <f>+'CO2'!Z46+'abs CO2'!Z46+'CH4'!Z46*PCG!$C$5+N2O!Z46*PCG!$C$6+HFC!Z46+PFC!Z46+'SF6'!Z46</f>
        <v>9.7640868958461535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29.751807149634288</v>
      </c>
      <c r="AD46" s="94">
        <f>+'CO2'!AD46+'abs CO2'!AD46+'CH4'!AD46*PCG!$C$5+N2O!AD46*PCG!$C$6+HFC!AD46+PFC!AD46+'SF6'!AD46</f>
        <v>28.654500110669137</v>
      </c>
      <c r="AE46" s="94">
        <f>+'CO2'!AE46+'abs CO2'!AE46+'CH4'!AE46*PCG!$C$5+N2O!AE46*PCG!$C$6+HFC!AE46+PFC!AE46+'SF6'!AE46</f>
        <v>29.514390940279675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15.511237208189637</v>
      </c>
      <c r="D47" s="33">
        <f t="shared" si="12"/>
        <v>20.595732139353011</v>
      </c>
      <c r="E47" s="33">
        <f t="shared" si="12"/>
        <v>25.339548538777105</v>
      </c>
      <c r="F47" s="33">
        <f t="shared" si="12"/>
        <v>28.394210631718956</v>
      </c>
      <c r="G47" s="33">
        <f t="shared" si="12"/>
        <v>26.925557822365693</v>
      </c>
      <c r="H47" s="33">
        <f t="shared" si="12"/>
        <v>40.22307715075938</v>
      </c>
      <c r="I47" s="33">
        <f t="shared" si="12"/>
        <v>33.909146656921138</v>
      </c>
      <c r="J47" s="33">
        <f t="shared" si="12"/>
        <v>37.491277161241186</v>
      </c>
      <c r="K47" s="33">
        <f t="shared" si="12"/>
        <v>36.908507648937835</v>
      </c>
      <c r="L47" s="33">
        <f t="shared" si="12"/>
        <v>26.23970070131589</v>
      </c>
      <c r="M47" s="33">
        <f t="shared" si="12"/>
        <v>20.215719976759658</v>
      </c>
      <c r="N47" s="33">
        <f t="shared" si="12"/>
        <v>15.890041326209609</v>
      </c>
      <c r="O47" s="33">
        <f t="shared" si="12"/>
        <v>17.041510813025795</v>
      </c>
      <c r="P47" s="33">
        <f t="shared" si="12"/>
        <v>13.856571840156676</v>
      </c>
      <c r="Q47" s="33">
        <f t="shared" si="12"/>
        <v>29.676531982887653</v>
      </c>
      <c r="R47" s="33">
        <f t="shared" si="12"/>
        <v>35.797843420828542</v>
      </c>
      <c r="S47" s="33">
        <f t="shared" si="12"/>
        <v>30.025370053148858</v>
      </c>
      <c r="T47" s="33">
        <f t="shared" si="12"/>
        <v>14.148531611909579</v>
      </c>
      <c r="U47" s="33">
        <f t="shared" si="12"/>
        <v>38.888134835716201</v>
      </c>
      <c r="V47" s="33">
        <f t="shared" si="12"/>
        <v>22.971452961910028</v>
      </c>
      <c r="W47" s="33">
        <f t="shared" si="12"/>
        <v>6.7708492609110715</v>
      </c>
      <c r="X47" s="33">
        <f t="shared" si="12"/>
        <v>11.359204847802166</v>
      </c>
      <c r="Y47" s="33">
        <f t="shared" si="12"/>
        <v>8.4879030735523777</v>
      </c>
      <c r="Z47" s="33">
        <f t="shared" si="12"/>
        <v>17.752726385264751</v>
      </c>
      <c r="AA47" s="33">
        <f t="shared" si="12"/>
        <v>32.377224926056506</v>
      </c>
      <c r="AB47" s="33">
        <f t="shared" si="12"/>
        <v>6.5601540875058406</v>
      </c>
      <c r="AC47" s="33">
        <f t="shared" si="12"/>
        <v>20.477140783206515</v>
      </c>
      <c r="AD47" s="33">
        <f t="shared" si="12"/>
        <v>20.590490916256989</v>
      </c>
      <c r="AE47" s="33">
        <f t="shared" si="12"/>
        <v>14.717439255017382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15.511237208189637</v>
      </c>
      <c r="D49" s="94">
        <f>+'CO2'!D49+'abs CO2'!D49+'CH4'!D49*PCG!$C$5+N2O!D49*PCG!$C$6+HFC!D49+PFC!D49+'SF6'!D49</f>
        <v>20.595732139353011</v>
      </c>
      <c r="E49" s="94">
        <f>+'CO2'!E49+'abs CO2'!E49+'CH4'!E49*PCG!$C$5+N2O!E49*PCG!$C$6+HFC!E49+PFC!E49+'SF6'!E49</f>
        <v>25.339548538777105</v>
      </c>
      <c r="F49" s="94">
        <f>+'CO2'!F49+'abs CO2'!F49+'CH4'!F49*PCG!$C$5+N2O!F49*PCG!$C$6+HFC!F49+PFC!F49+'SF6'!F49</f>
        <v>28.394210631718956</v>
      </c>
      <c r="G49" s="94">
        <f>+'CO2'!G49+'abs CO2'!G49+'CH4'!G49*PCG!$C$5+N2O!G49*PCG!$C$6+HFC!G49+PFC!G49+'SF6'!G49</f>
        <v>26.925557822365693</v>
      </c>
      <c r="H49" s="94">
        <f>+'CO2'!H49+'abs CO2'!H49+'CH4'!H49*PCG!$C$5+N2O!H49*PCG!$C$6+HFC!H49+PFC!H49+'SF6'!H49</f>
        <v>40.22307715075938</v>
      </c>
      <c r="I49" s="94">
        <f>+'CO2'!I49+'abs CO2'!I49+'CH4'!I49*PCG!$C$5+N2O!I49*PCG!$C$6+HFC!I49+PFC!I49+'SF6'!I49</f>
        <v>33.909146656921138</v>
      </c>
      <c r="J49" s="94">
        <f>+'CO2'!J49+'abs CO2'!J49+'CH4'!J49*PCG!$C$5+N2O!J49*PCG!$C$6+HFC!J49+PFC!J49+'SF6'!J49</f>
        <v>37.491277161241186</v>
      </c>
      <c r="K49" s="94">
        <f>+'CO2'!K49+'abs CO2'!K49+'CH4'!K49*PCG!$C$5+N2O!K49*PCG!$C$6+HFC!K49+PFC!K49+'SF6'!K49</f>
        <v>36.908507648937835</v>
      </c>
      <c r="L49" s="94">
        <f>+'CO2'!L49+'abs CO2'!L49+'CH4'!L49*PCG!$C$5+N2O!L49*PCG!$C$6+HFC!L49+PFC!L49+'SF6'!L49</f>
        <v>26.23970070131589</v>
      </c>
      <c r="M49" s="94">
        <f>+'CO2'!M49+'abs CO2'!M49+'CH4'!M49*PCG!$C$5+N2O!M49*PCG!$C$6+HFC!M49+PFC!M49+'SF6'!M49</f>
        <v>20.215719976759658</v>
      </c>
      <c r="N49" s="94">
        <f>+'CO2'!N49+'abs CO2'!N49+'CH4'!N49*PCG!$C$5+N2O!N49*PCG!$C$6+HFC!N49+PFC!N49+'SF6'!N49</f>
        <v>15.890041326209609</v>
      </c>
      <c r="O49" s="94">
        <f>+'CO2'!O49+'abs CO2'!O49+'CH4'!O49*PCG!$C$5+N2O!O49*PCG!$C$6+HFC!O49+PFC!O49+'SF6'!O49</f>
        <v>17.041510813025795</v>
      </c>
      <c r="P49" s="94">
        <f>+'CO2'!P49+'abs CO2'!P49+'CH4'!P49*PCG!$C$5+N2O!P49*PCG!$C$6+HFC!P49+PFC!P49+'SF6'!P49</f>
        <v>13.856571840156676</v>
      </c>
      <c r="Q49" s="94">
        <f>+'CO2'!Q49+'abs CO2'!Q49+'CH4'!Q49*PCG!$C$5+N2O!Q49*PCG!$C$6+HFC!Q49+PFC!Q49+'SF6'!Q49</f>
        <v>29.676531982887653</v>
      </c>
      <c r="R49" s="94">
        <f>+'CO2'!R49+'abs CO2'!R49+'CH4'!R49*PCG!$C$5+N2O!R49*PCG!$C$6+HFC!R49+PFC!R49+'SF6'!R49</f>
        <v>35.797843420828542</v>
      </c>
      <c r="S49" s="94">
        <f>+'CO2'!S49+'abs CO2'!S49+'CH4'!S49*PCG!$C$5+N2O!S49*PCG!$C$6+HFC!S49+PFC!S49+'SF6'!S49</f>
        <v>30.025370053148858</v>
      </c>
      <c r="T49" s="94">
        <f>+'CO2'!T49+'abs CO2'!T49+'CH4'!T49*PCG!$C$5+N2O!T49*PCG!$C$6+HFC!T49+PFC!T49+'SF6'!T49</f>
        <v>14.148531611909579</v>
      </c>
      <c r="U49" s="94">
        <f>+'CO2'!U49+'abs CO2'!U49+'CH4'!U49*PCG!$C$5+N2O!U49*PCG!$C$6+HFC!U49+PFC!U49+'SF6'!U49</f>
        <v>38.888134835716201</v>
      </c>
      <c r="V49" s="94">
        <f>+'CO2'!V49+'abs CO2'!V49+'CH4'!V49*PCG!$C$5+N2O!V49*PCG!$C$6+HFC!V49+PFC!V49+'SF6'!V49</f>
        <v>22.971452961910028</v>
      </c>
      <c r="W49" s="94">
        <f>+'CO2'!W49+'abs CO2'!W49+'CH4'!W49*PCG!$C$5+N2O!W49*PCG!$C$6+HFC!W49+PFC!W49+'SF6'!W49</f>
        <v>6.7708492609110715</v>
      </c>
      <c r="X49" s="94">
        <f>+'CO2'!X49+'abs CO2'!X49+'CH4'!X49*PCG!$C$5+N2O!X49*PCG!$C$6+HFC!X49+PFC!X49+'SF6'!X49</f>
        <v>11.359204847802166</v>
      </c>
      <c r="Y49" s="94">
        <f>+'CO2'!Y49+'abs CO2'!Y49+'CH4'!Y49*PCG!$C$5+N2O!Y49*PCG!$C$6+HFC!Y49+PFC!Y49+'SF6'!Y49</f>
        <v>8.4879030735523777</v>
      </c>
      <c r="Z49" s="94">
        <f>+'CO2'!Z49+'abs CO2'!Z49+'CH4'!Z49*PCG!$C$5+N2O!Z49*PCG!$C$6+HFC!Z49+PFC!Z49+'SF6'!Z49</f>
        <v>17.752726385264751</v>
      </c>
      <c r="AA49" s="94">
        <f>+'CO2'!AA49+'abs CO2'!AA49+'CH4'!AA49*PCG!$C$5+N2O!AA49*PCG!$C$6+HFC!AA49+PFC!AA49+'SF6'!AA49</f>
        <v>32.377224926056506</v>
      </c>
      <c r="AB49" s="94">
        <f>+'CO2'!AB49+'abs CO2'!AB49+'CH4'!AB49*PCG!$C$5+N2O!AB49*PCG!$C$6+HFC!AB49+PFC!AB49+'SF6'!AB49</f>
        <v>6.5601540875058406</v>
      </c>
      <c r="AC49" s="94">
        <f>+'CO2'!AC49+'abs CO2'!AC49+'CH4'!AC49*PCG!$C$5+N2O!AC49*PCG!$C$6+HFC!AC49+PFC!AC49+'SF6'!AC49</f>
        <v>20.477140783206515</v>
      </c>
      <c r="AD49" s="94">
        <f>+'CO2'!AD49+'abs CO2'!AD49+'CH4'!AD49*PCG!$C$5+N2O!AD49*PCG!$C$6+HFC!AD49+PFC!AD49+'SF6'!AD49</f>
        <v>20.590490916256989</v>
      </c>
      <c r="AE49" s="94">
        <f>+'CO2'!AE49+'abs CO2'!AE49+'CH4'!AE49*PCG!$C$5+N2O!AE49*PCG!$C$6+HFC!AE49+PFC!AE49+'SF6'!AE49</f>
        <v>14.717439255017382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27.149022453533409</v>
      </c>
      <c r="D50" s="33">
        <f t="shared" si="13"/>
        <v>29.39015421648779</v>
      </c>
      <c r="E50" s="33">
        <f t="shared" si="13"/>
        <v>33.513525807770108</v>
      </c>
      <c r="F50" s="33">
        <f t="shared" si="13"/>
        <v>37.676644220711758</v>
      </c>
      <c r="G50" s="33">
        <f t="shared" si="13"/>
        <v>44.139405290435782</v>
      </c>
      <c r="H50" s="33">
        <f t="shared" si="13"/>
        <v>49.177796497768234</v>
      </c>
      <c r="I50" s="33">
        <f t="shared" si="13"/>
        <v>54.147136898372345</v>
      </c>
      <c r="J50" s="33">
        <f t="shared" si="13"/>
        <v>57.783919722483198</v>
      </c>
      <c r="K50" s="33">
        <f t="shared" si="13"/>
        <v>61.763234884467295</v>
      </c>
      <c r="L50" s="33">
        <f t="shared" si="13"/>
        <v>67.899919752128412</v>
      </c>
      <c r="M50" s="33">
        <f t="shared" si="13"/>
        <v>71.62876615279653</v>
      </c>
      <c r="N50" s="33">
        <f t="shared" si="13"/>
        <v>68.461654016207916</v>
      </c>
      <c r="O50" s="33">
        <f t="shared" si="13"/>
        <v>84.026642081486571</v>
      </c>
      <c r="P50" s="33">
        <f t="shared" si="13"/>
        <v>107.97846032880983</v>
      </c>
      <c r="Q50" s="33">
        <f t="shared" si="13"/>
        <v>92.996628478571665</v>
      </c>
      <c r="R50" s="33">
        <f t="shared" si="13"/>
        <v>74.92011970007006</v>
      </c>
      <c r="S50" s="33">
        <f t="shared" si="13"/>
        <v>66.855748106981821</v>
      </c>
      <c r="T50" s="33">
        <f t="shared" si="13"/>
        <v>71.419490312109474</v>
      </c>
      <c r="U50" s="33">
        <f t="shared" si="13"/>
        <v>64.601140058952112</v>
      </c>
      <c r="V50" s="33">
        <f t="shared" si="13"/>
        <v>63.515769465523775</v>
      </c>
      <c r="W50" s="33">
        <f t="shared" si="13"/>
        <v>58.124785176118095</v>
      </c>
      <c r="X50" s="33">
        <f t="shared" si="13"/>
        <v>47.473011698422525</v>
      </c>
      <c r="Y50" s="33">
        <f t="shared" si="13"/>
        <v>40.775345332676658</v>
      </c>
      <c r="Z50" s="33">
        <f t="shared" si="13"/>
        <v>37.652988285406281</v>
      </c>
      <c r="AA50" s="33">
        <f t="shared" si="13"/>
        <v>32.349731403851237</v>
      </c>
      <c r="AB50" s="33">
        <f t="shared" si="13"/>
        <v>28.398319881654761</v>
      </c>
      <c r="AC50" s="33">
        <f t="shared" si="13"/>
        <v>25.832958433666054</v>
      </c>
      <c r="AD50" s="33">
        <f t="shared" si="13"/>
        <v>22.106610716130277</v>
      </c>
      <c r="AE50" s="33">
        <f t="shared" si="13"/>
        <v>21.274819560274736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27.149022453533409</v>
      </c>
      <c r="D52" s="94">
        <f>+'CO2'!D52+'abs CO2'!D52+'CH4'!D52*PCG!$C$5+N2O!D52*PCG!$C$6+HFC!D52+PFC!D52+'SF6'!D52</f>
        <v>29.39015421648779</v>
      </c>
      <c r="E52" s="94">
        <f>+'CO2'!E52+'abs CO2'!E52+'CH4'!E52*PCG!$C$5+N2O!E52*PCG!$C$6+HFC!E52+PFC!E52+'SF6'!E52</f>
        <v>33.513525807770108</v>
      </c>
      <c r="F52" s="94">
        <f>+'CO2'!F52+'abs CO2'!F52+'CH4'!F52*PCG!$C$5+N2O!F52*PCG!$C$6+HFC!F52+PFC!F52+'SF6'!F52</f>
        <v>37.676644220711758</v>
      </c>
      <c r="G52" s="94">
        <f>+'CO2'!G52+'abs CO2'!G52+'CH4'!G52*PCG!$C$5+N2O!G52*PCG!$C$6+HFC!G52+PFC!G52+'SF6'!G52</f>
        <v>44.139405290435782</v>
      </c>
      <c r="H52" s="94">
        <f>+'CO2'!H52+'abs CO2'!H52+'CH4'!H52*PCG!$C$5+N2O!H52*PCG!$C$6+HFC!H52+PFC!H52+'SF6'!H52</f>
        <v>49.177796497768234</v>
      </c>
      <c r="I52" s="94">
        <f>+'CO2'!I52+'abs CO2'!I52+'CH4'!I52*PCG!$C$5+N2O!I52*PCG!$C$6+HFC!I52+PFC!I52+'SF6'!I52</f>
        <v>54.147136898372345</v>
      </c>
      <c r="J52" s="94">
        <f>+'CO2'!J52+'abs CO2'!J52+'CH4'!J52*PCG!$C$5+N2O!J52*PCG!$C$6+HFC!J52+PFC!J52+'SF6'!J52</f>
        <v>57.783919722483198</v>
      </c>
      <c r="K52" s="94">
        <f>+'CO2'!K52+'abs CO2'!K52+'CH4'!K52*PCG!$C$5+N2O!K52*PCG!$C$6+HFC!K52+PFC!K52+'SF6'!K52</f>
        <v>61.763234884467295</v>
      </c>
      <c r="L52" s="94">
        <f>+'CO2'!L52+'abs CO2'!L52+'CH4'!L52*PCG!$C$5+N2O!L52*PCG!$C$6+HFC!L52+PFC!L52+'SF6'!L52</f>
        <v>67.899919752128412</v>
      </c>
      <c r="M52" s="94">
        <f>+'CO2'!M52+'abs CO2'!M52+'CH4'!M52*PCG!$C$5+N2O!M52*PCG!$C$6+HFC!M52+PFC!M52+'SF6'!M52</f>
        <v>71.62876615279653</v>
      </c>
      <c r="N52" s="94">
        <f>+'CO2'!N52+'abs CO2'!N52+'CH4'!N52*PCG!$C$5+N2O!N52*PCG!$C$6+HFC!N52+PFC!N52+'SF6'!N52</f>
        <v>68.461654016207916</v>
      </c>
      <c r="O52" s="94">
        <f>+'CO2'!O52+'abs CO2'!O52+'CH4'!O52*PCG!$C$5+N2O!O52*PCG!$C$6+HFC!O52+PFC!O52+'SF6'!O52</f>
        <v>84.026642081486571</v>
      </c>
      <c r="P52" s="94">
        <f>+'CO2'!P52+'abs CO2'!P52+'CH4'!P52*PCG!$C$5+N2O!P52*PCG!$C$6+HFC!P52+PFC!P52+'SF6'!P52</f>
        <v>107.97846032880983</v>
      </c>
      <c r="Q52" s="94">
        <f>+'CO2'!Q52+'abs CO2'!Q52+'CH4'!Q52*PCG!$C$5+N2O!Q52*PCG!$C$6+HFC!Q52+PFC!Q52+'SF6'!Q52</f>
        <v>92.996628478571665</v>
      </c>
      <c r="R52" s="94">
        <f>+'CO2'!R52+'abs CO2'!R52+'CH4'!R52*PCG!$C$5+N2O!R52*PCG!$C$6+HFC!R52+PFC!R52+'SF6'!R52</f>
        <v>74.92011970007006</v>
      </c>
      <c r="S52" s="94">
        <f>+'CO2'!S52+'abs CO2'!S52+'CH4'!S52*PCG!$C$5+N2O!S52*PCG!$C$6+HFC!S52+PFC!S52+'SF6'!S52</f>
        <v>66.855748106981821</v>
      </c>
      <c r="T52" s="94">
        <f>+'CO2'!T52+'abs CO2'!T52+'CH4'!T52*PCG!$C$5+N2O!T52*PCG!$C$6+HFC!T52+PFC!T52+'SF6'!T52</f>
        <v>71.419490312109474</v>
      </c>
      <c r="U52" s="94">
        <f>+'CO2'!U52+'abs CO2'!U52+'CH4'!U52*PCG!$C$5+N2O!U52*PCG!$C$6+HFC!U52+PFC!U52+'SF6'!U52</f>
        <v>64.601140058952112</v>
      </c>
      <c r="V52" s="94">
        <f>+'CO2'!V52+'abs CO2'!V52+'CH4'!V52*PCG!$C$5+N2O!V52*PCG!$C$6+HFC!V52+PFC!V52+'SF6'!V52</f>
        <v>63.515769465523775</v>
      </c>
      <c r="W52" s="94">
        <f>+'CO2'!W52+'abs CO2'!W52+'CH4'!W52*PCG!$C$5+N2O!W52*PCG!$C$6+HFC!W52+PFC!W52+'SF6'!W52</f>
        <v>58.124785176118095</v>
      </c>
      <c r="X52" s="94">
        <f>+'CO2'!X52+'abs CO2'!X52+'CH4'!X52*PCG!$C$5+N2O!X52*PCG!$C$6+HFC!X52+PFC!X52+'SF6'!X52</f>
        <v>47.473011698422525</v>
      </c>
      <c r="Y52" s="94">
        <f>+'CO2'!Y52+'abs CO2'!Y52+'CH4'!Y52*PCG!$C$5+N2O!Y52*PCG!$C$6+HFC!Y52+PFC!Y52+'SF6'!Y52</f>
        <v>40.775345332676658</v>
      </c>
      <c r="Z52" s="94">
        <f>+'CO2'!Z52+'abs CO2'!Z52+'CH4'!Z52*PCG!$C$5+N2O!Z52*PCG!$C$6+HFC!Z52+PFC!Z52+'SF6'!Z52</f>
        <v>37.652988285406281</v>
      </c>
      <c r="AA52" s="94">
        <f>+'CO2'!AA52+'abs CO2'!AA52+'CH4'!AA52*PCG!$C$5+N2O!AA52*PCG!$C$6+HFC!AA52+PFC!AA52+'SF6'!AA52</f>
        <v>32.349731403851237</v>
      </c>
      <c r="AB52" s="94">
        <f>+'CO2'!AB52+'abs CO2'!AB52+'CH4'!AB52*PCG!$C$5+N2O!AB52*PCG!$C$6+HFC!AB52+PFC!AB52+'SF6'!AB52</f>
        <v>28.398319881654761</v>
      </c>
      <c r="AC52" s="94">
        <f>+'CO2'!AC52+'abs CO2'!AC52+'CH4'!AC52*PCG!$C$5+N2O!AC52*PCG!$C$6+HFC!AC52+PFC!AC52+'SF6'!AC52</f>
        <v>25.832958433666054</v>
      </c>
      <c r="AD52" s="94">
        <f>+'CO2'!AD52+'abs CO2'!AD52+'CH4'!AD52*PCG!$C$5+N2O!AD52*PCG!$C$6+HFC!AD52+PFC!AD52+'SF6'!AD52</f>
        <v>22.106610716130277</v>
      </c>
      <c r="AE52" s="94">
        <f>+'CO2'!AE52+'abs CO2'!AE52+'CH4'!AE52*PCG!$C$5+N2O!AE52*PCG!$C$6+HFC!AE52+PFC!AE52+'SF6'!AE52</f>
        <v>21.274819560274736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76.500571883005478</v>
      </c>
      <c r="D53" s="33">
        <f t="shared" si="14"/>
        <v>95.585310829126612</v>
      </c>
      <c r="E53" s="33">
        <f t="shared" si="14"/>
        <v>103.46410108902271</v>
      </c>
      <c r="F53" s="33">
        <f t="shared" si="14"/>
        <v>78.57403158998423</v>
      </c>
      <c r="G53" s="33">
        <f t="shared" si="14"/>
        <v>92.324823459245209</v>
      </c>
      <c r="H53" s="33">
        <f t="shared" si="14"/>
        <v>76.530762788211561</v>
      </c>
      <c r="I53" s="33">
        <f t="shared" si="14"/>
        <v>78.663190035504186</v>
      </c>
      <c r="J53" s="33">
        <f t="shared" si="14"/>
        <v>101.11283312332486</v>
      </c>
      <c r="K53" s="33">
        <f t="shared" si="14"/>
        <v>49.615258427355045</v>
      </c>
      <c r="L53" s="33">
        <f t="shared" si="14"/>
        <v>63.19917426451093</v>
      </c>
      <c r="M53" s="33">
        <f t="shared" si="14"/>
        <v>68.008055802163057</v>
      </c>
      <c r="N53" s="33">
        <f t="shared" si="14"/>
        <v>58.559396579677141</v>
      </c>
      <c r="O53" s="33">
        <f t="shared" si="14"/>
        <v>68.5177258511292</v>
      </c>
      <c r="P53" s="33">
        <f t="shared" si="14"/>
        <v>78.878660300890417</v>
      </c>
      <c r="Q53" s="33">
        <f t="shared" si="14"/>
        <v>113.95388269439951</v>
      </c>
      <c r="R53" s="33">
        <f t="shared" si="14"/>
        <v>83.734909824252711</v>
      </c>
      <c r="S53" s="33">
        <f t="shared" si="14"/>
        <v>80.196819387082002</v>
      </c>
      <c r="T53" s="33">
        <f t="shared" si="14"/>
        <v>95.735435824583689</v>
      </c>
      <c r="U53" s="33">
        <f t="shared" si="14"/>
        <v>107.28746661987026</v>
      </c>
      <c r="V53" s="33">
        <f t="shared" si="14"/>
        <v>109.92956647024221</v>
      </c>
      <c r="W53" s="33">
        <f t="shared" si="14"/>
        <v>147.65699540096617</v>
      </c>
      <c r="X53" s="33">
        <f t="shared" si="14"/>
        <v>167.38457984270877</v>
      </c>
      <c r="Y53" s="33">
        <f t="shared" si="14"/>
        <v>147.8489818679993</v>
      </c>
      <c r="Z53" s="33">
        <f t="shared" si="14"/>
        <v>119.80810924049857</v>
      </c>
      <c r="AA53" s="33">
        <f t="shared" si="14"/>
        <v>105.42770998162837</v>
      </c>
      <c r="AB53" s="33">
        <f t="shared" si="14"/>
        <v>115.37745022978483</v>
      </c>
      <c r="AC53" s="33">
        <f t="shared" si="14"/>
        <v>120.19786315155287</v>
      </c>
      <c r="AD53" s="33">
        <f t="shared" si="14"/>
        <v>134.57717930859394</v>
      </c>
      <c r="AE53" s="33">
        <f t="shared" si="14"/>
        <v>105.20476801540335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20.001833219650912</v>
      </c>
      <c r="D54" s="94">
        <f>+'CO2'!D54+'abs CO2'!D54+'CH4'!D54*PCG!$C$5+N2O!D54*PCG!$C$6+HFC!D54+PFC!D54+'SF6'!D54</f>
        <v>21.280415214543826</v>
      </c>
      <c r="E54" s="94">
        <f>+'CO2'!E54+'abs CO2'!E54+'CH4'!E54*PCG!$C$5+N2O!E54*PCG!$C$6+HFC!E54+PFC!E54+'SF6'!E54</f>
        <v>22.955690126053334</v>
      </c>
      <c r="F54" s="94">
        <f>+'CO2'!F54+'abs CO2'!F54+'CH4'!F54*PCG!$C$5+N2O!F54*PCG!$C$6+HFC!F54+PFC!F54+'SF6'!F54</f>
        <v>13.313429395694049</v>
      </c>
      <c r="G54" s="94">
        <f>+'CO2'!G54+'abs CO2'!G54+'CH4'!G54*PCG!$C$5+N2O!G54*PCG!$C$6+HFC!G54+PFC!G54+'SF6'!G54</f>
        <v>27.03243643450282</v>
      </c>
      <c r="H54" s="94">
        <f>+'CO2'!H54+'abs CO2'!H54+'CH4'!H54*PCG!$C$5+N2O!H54*PCG!$C$6+HFC!H54+PFC!H54+'SF6'!H54</f>
        <v>28.063398837597624</v>
      </c>
      <c r="I54" s="94">
        <f>+'CO2'!I54+'abs CO2'!I54+'CH4'!I54*PCG!$C$5+N2O!I54*PCG!$C$6+HFC!I54+PFC!I54+'SF6'!I54</f>
        <v>23.594063409525162</v>
      </c>
      <c r="J54" s="94">
        <f>+'CO2'!J54+'abs CO2'!J54+'CH4'!J54*PCG!$C$5+N2O!J54*PCG!$C$6+HFC!J54+PFC!J54+'SF6'!J54</f>
        <v>35.791567160385725</v>
      </c>
      <c r="K54" s="94">
        <f>+'CO2'!K54+'abs CO2'!K54+'CH4'!K54*PCG!$C$5+N2O!K54*PCG!$C$6+HFC!K54+PFC!K54+'SF6'!K54</f>
        <v>21.521105609775294</v>
      </c>
      <c r="L54" s="94">
        <f>+'CO2'!L54+'abs CO2'!L54+'CH4'!L54*PCG!$C$5+N2O!L54*PCG!$C$6+HFC!L54+PFC!L54+'SF6'!L54</f>
        <v>22.14569918377482</v>
      </c>
      <c r="M54" s="94">
        <f>+'CO2'!M54+'abs CO2'!M54+'CH4'!M54*PCG!$C$5+N2O!M54*PCG!$C$6+HFC!M54+PFC!M54+'SF6'!M54</f>
        <v>23.447877783212824</v>
      </c>
      <c r="N54" s="94">
        <f>+'CO2'!N54+'abs CO2'!N54+'CH4'!N54*PCG!$C$5+N2O!N54*PCG!$C$6+HFC!N54+PFC!N54+'SF6'!N54</f>
        <v>21.115307750086718</v>
      </c>
      <c r="O54" s="94">
        <f>+'CO2'!O54+'abs CO2'!O54+'CH4'!O54*PCG!$C$5+N2O!O54*PCG!$C$6+HFC!O54+PFC!O54+'SF6'!O54</f>
        <v>23.432800016427965</v>
      </c>
      <c r="P54" s="94">
        <f>+'CO2'!P54+'abs CO2'!P54+'CH4'!P54*PCG!$C$5+N2O!P54*PCG!$C$6+HFC!P54+PFC!P54+'SF6'!P54</f>
        <v>31.540440080119033</v>
      </c>
      <c r="Q54" s="94">
        <f>+'CO2'!Q54+'abs CO2'!Q54+'CH4'!Q54*PCG!$C$5+N2O!Q54*PCG!$C$6+HFC!Q54+PFC!Q54+'SF6'!Q54</f>
        <v>36.463527139076078</v>
      </c>
      <c r="R54" s="94">
        <f>+'CO2'!R54+'abs CO2'!R54+'CH4'!R54*PCG!$C$5+N2O!R54*PCG!$C$6+HFC!R54+PFC!R54+'SF6'!R54</f>
        <v>32.758068492296722</v>
      </c>
      <c r="S54" s="94">
        <f>+'CO2'!S54+'abs CO2'!S54+'CH4'!S54*PCG!$C$5+N2O!S54*PCG!$C$6+HFC!S54+PFC!S54+'SF6'!S54</f>
        <v>36.26970621227197</v>
      </c>
      <c r="T54" s="94">
        <f>+'CO2'!T54+'abs CO2'!T54+'CH4'!T54*PCG!$C$5+N2O!T54*PCG!$C$6+HFC!T54+PFC!T54+'SF6'!T54</f>
        <v>44.826143389653133</v>
      </c>
      <c r="U54" s="94">
        <f>+'CO2'!U54+'abs CO2'!U54+'CH4'!U54*PCG!$C$5+N2O!U54*PCG!$C$6+HFC!U54+PFC!U54+'SF6'!U54</f>
        <v>48.819796342939284</v>
      </c>
      <c r="V54" s="94">
        <f>+'CO2'!V54+'abs CO2'!V54+'CH4'!V54*PCG!$C$5+N2O!V54*PCG!$C$6+HFC!V54+PFC!V54+'SF6'!V54</f>
        <v>45.388431095546693</v>
      </c>
      <c r="W54" s="94">
        <f>+'CO2'!W54+'abs CO2'!W54+'CH4'!W54*PCG!$C$5+N2O!W54*PCG!$C$6+HFC!W54+PFC!W54+'SF6'!W54</f>
        <v>58.893316705782922</v>
      </c>
      <c r="X54" s="94">
        <f>+'CO2'!X54+'abs CO2'!X54+'CH4'!X54*PCG!$C$5+N2O!X54*PCG!$C$6+HFC!X54+PFC!X54+'SF6'!X54</f>
        <v>55.557606762728938</v>
      </c>
      <c r="Y54" s="94">
        <f>+'CO2'!Y54+'abs CO2'!Y54+'CH4'!Y54*PCG!$C$5+N2O!Y54*PCG!$C$6+HFC!Y54+PFC!Y54+'SF6'!Y54</f>
        <v>52.163812492384153</v>
      </c>
      <c r="Z54" s="94">
        <f>+'CO2'!Z54+'abs CO2'!Z54+'CH4'!Z54*PCG!$C$5+N2O!Z54*PCG!$C$6+HFC!Z54+PFC!Z54+'SF6'!Z54</f>
        <v>40.18685708852491</v>
      </c>
      <c r="AA54" s="94">
        <f>+'CO2'!AA54+'abs CO2'!AA54+'CH4'!AA54*PCG!$C$5+N2O!AA54*PCG!$C$6+HFC!AA54+PFC!AA54+'SF6'!AA54</f>
        <v>41.501404960682194</v>
      </c>
      <c r="AB54" s="94">
        <f>+'CO2'!AB54+'abs CO2'!AB54+'CH4'!AB54*PCG!$C$5+N2O!AB54*PCG!$C$6+HFC!AB54+PFC!AB54+'SF6'!AB54</f>
        <v>38.424398153661279</v>
      </c>
      <c r="AC54" s="94">
        <f>+'CO2'!AC54+'abs CO2'!AC54+'CH4'!AC54*PCG!$C$5+N2O!AC54*PCG!$C$6+HFC!AC54+PFC!AC54+'SF6'!AC54</f>
        <v>53.311526916433948</v>
      </c>
      <c r="AD54" s="94">
        <f>+'CO2'!AD54+'abs CO2'!AD54+'CH4'!AD54*PCG!$C$5+N2O!AD54*PCG!$C$6+HFC!AD54+PFC!AD54+'SF6'!AD54</f>
        <v>59.908085937587849</v>
      </c>
      <c r="AE54" s="94">
        <f>+'CO2'!AE54+'abs CO2'!AE54+'CH4'!AE54*PCG!$C$5+N2O!AE54*PCG!$C$6+HFC!AE54+PFC!AE54+'SF6'!AE54</f>
        <v>59.96752445010187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16.580846008162062</v>
      </c>
      <c r="D55" s="94">
        <f>+'CO2'!D55+'abs CO2'!D55+'CH4'!D55*PCG!$C$5+N2O!D55*PCG!$C$6+HFC!D55+PFC!D55+'SF6'!D55</f>
        <v>17.581775033034528</v>
      </c>
      <c r="E55" s="94">
        <f>+'CO2'!E55+'abs CO2'!E55+'CH4'!E55*PCG!$C$5+N2O!E55*PCG!$C$6+HFC!E55+PFC!E55+'SF6'!E55</f>
        <v>20.541169629768333</v>
      </c>
      <c r="F55" s="94">
        <f>+'CO2'!F55+'abs CO2'!F55+'CH4'!F55*PCG!$C$5+N2O!F55*PCG!$C$6+HFC!F55+PFC!F55+'SF6'!F55</f>
        <v>23.823347780663376</v>
      </c>
      <c r="G55" s="94">
        <f>+'CO2'!G55+'abs CO2'!G55+'CH4'!G55*PCG!$C$5+N2O!G55*PCG!$C$6+HFC!G55+PFC!G55+'SF6'!G55</f>
        <v>24.100198818464861</v>
      </c>
      <c r="H55" s="94">
        <f>+'CO2'!H55+'abs CO2'!H55+'CH4'!H55*PCG!$C$5+N2O!H55*PCG!$C$6+HFC!H55+PFC!H55+'SF6'!H55</f>
        <v>23.931002215322351</v>
      </c>
      <c r="I55" s="94">
        <f>+'CO2'!I55+'abs CO2'!I55+'CH4'!I55*PCG!$C$5+N2O!I55*PCG!$C$6+HFC!I55+PFC!I55+'SF6'!I55</f>
        <v>21.996929697724184</v>
      </c>
      <c r="J55" s="94">
        <f>+'CO2'!J55+'abs CO2'!J55+'CH4'!J55*PCG!$C$5+N2O!J55*PCG!$C$6+HFC!J55+PFC!J55+'SF6'!J55</f>
        <v>23.205152942922265</v>
      </c>
      <c r="K55" s="94">
        <f>+'CO2'!K55+'abs CO2'!K55+'CH4'!K55*PCG!$C$5+N2O!K55*PCG!$C$6+HFC!K55+PFC!K55+'SF6'!K55</f>
        <v>22.374603687942368</v>
      </c>
      <c r="L55" s="94">
        <f>+'CO2'!L55+'abs CO2'!L55+'CH4'!L55*PCG!$C$5+N2O!L55*PCG!$C$6+HFC!L55+PFC!L55+'SF6'!L55</f>
        <v>23.69100072781627</v>
      </c>
      <c r="M55" s="94">
        <f>+'CO2'!M55+'abs CO2'!M55+'CH4'!M55*PCG!$C$5+N2O!M55*PCG!$C$6+HFC!M55+PFC!M55+'SF6'!M55</f>
        <v>23.963955608012292</v>
      </c>
      <c r="N55" s="94">
        <f>+'CO2'!N55+'abs CO2'!N55+'CH4'!N55*PCG!$C$5+N2O!N55*PCG!$C$6+HFC!N55+PFC!N55+'SF6'!N55</f>
        <v>24.873427725328924</v>
      </c>
      <c r="O55" s="94">
        <f>+'CO2'!O55+'abs CO2'!O55+'CH4'!O55*PCG!$C$5+N2O!O55*PCG!$C$6+HFC!O55+PFC!O55+'SF6'!O55</f>
        <v>23.595936835750017</v>
      </c>
      <c r="P55" s="94">
        <f>+'CO2'!P55+'abs CO2'!P55+'CH4'!P55*PCG!$C$5+N2O!P55*PCG!$C$6+HFC!P55+PFC!P55+'SF6'!P55</f>
        <v>21.135012511831452</v>
      </c>
      <c r="Q55" s="94">
        <f>+'CO2'!Q55+'abs CO2'!Q55+'CH4'!Q55*PCG!$C$5+N2O!Q55*PCG!$C$6+HFC!Q55+PFC!Q55+'SF6'!Q55</f>
        <v>22.688714303953702</v>
      </c>
      <c r="R55" s="94">
        <f>+'CO2'!R55+'abs CO2'!R55+'CH4'!R55*PCG!$C$5+N2O!R55*PCG!$C$6+HFC!R55+PFC!R55+'SF6'!R55</f>
        <v>22.220937270052932</v>
      </c>
      <c r="S55" s="94">
        <f>+'CO2'!S55+'abs CO2'!S55+'CH4'!S55*PCG!$C$5+N2O!S55*PCG!$C$6+HFC!S55+PFC!S55+'SF6'!S55</f>
        <v>22.60968498433229</v>
      </c>
      <c r="T55" s="94">
        <f>+'CO2'!T55+'abs CO2'!T55+'CH4'!T55*PCG!$C$5+N2O!T55*PCG!$C$6+HFC!T55+PFC!T55+'SF6'!T55</f>
        <v>24.631942901080645</v>
      </c>
      <c r="U55" s="94">
        <f>+'CO2'!U55+'abs CO2'!U55+'CH4'!U55*PCG!$C$5+N2O!U55*PCG!$C$6+HFC!U55+PFC!U55+'SF6'!U55</f>
        <v>23.542115587330155</v>
      </c>
      <c r="V55" s="94">
        <f>+'CO2'!V55+'abs CO2'!V55+'CH4'!V55*PCG!$C$5+N2O!V55*PCG!$C$6+HFC!V55+PFC!V55+'SF6'!V55</f>
        <v>25.208250738297739</v>
      </c>
      <c r="W55" s="94">
        <f>+'CO2'!W55+'abs CO2'!W55+'CH4'!W55*PCG!$C$5+N2O!W55*PCG!$C$6+HFC!W55+PFC!W55+'SF6'!W55</f>
        <v>26.11780576055607</v>
      </c>
      <c r="X55" s="94">
        <f>+'CO2'!X55+'abs CO2'!X55+'CH4'!X55*PCG!$C$5+N2O!X55*PCG!$C$6+HFC!X55+PFC!X55+'SF6'!X55</f>
        <v>26.536528128247379</v>
      </c>
      <c r="Y55" s="94">
        <f>+'CO2'!Y55+'abs CO2'!Y55+'CH4'!Y55*PCG!$C$5+N2O!Y55*PCG!$C$6+HFC!Y55+PFC!Y55+'SF6'!Y55</f>
        <v>26.555751373731582</v>
      </c>
      <c r="Z55" s="94">
        <f>+'CO2'!Z55+'abs CO2'!Z55+'CH4'!Z55*PCG!$C$5+N2O!Z55*PCG!$C$6+HFC!Z55+PFC!Z55+'SF6'!Z55</f>
        <v>27.835846612492503</v>
      </c>
      <c r="AA55" s="94">
        <f>+'CO2'!AA55+'abs CO2'!AA55+'CH4'!AA55*PCG!$C$5+N2O!AA55*PCG!$C$6+HFC!AA55+PFC!AA55+'SF6'!AA55</f>
        <v>26.674294730294857</v>
      </c>
      <c r="AB55" s="94">
        <f>+'CO2'!AB55+'abs CO2'!AB55+'CH4'!AB55*PCG!$C$5+N2O!AB55*PCG!$C$6+HFC!AB55+PFC!AB55+'SF6'!AB55</f>
        <v>27.820916694539083</v>
      </c>
      <c r="AC55" s="94">
        <f>+'CO2'!AC55+'abs CO2'!AC55+'CH4'!AC55*PCG!$C$5+N2O!AC55*PCG!$C$6+HFC!AC55+PFC!AC55+'SF6'!AC55</f>
        <v>30.123331163152539</v>
      </c>
      <c r="AD55" s="94">
        <f>+'CO2'!AD55+'abs CO2'!AD55+'CH4'!AD55*PCG!$C$5+N2O!AD55*PCG!$C$6+HFC!AD55+PFC!AD55+'SF6'!AD55</f>
        <v>31.527269720703273</v>
      </c>
      <c r="AE55" s="94">
        <f>+'CO2'!AE55+'abs CO2'!AE55+'CH4'!AE55*PCG!$C$5+N2O!AE55*PCG!$C$6+HFC!AE55+PFC!AE55+'SF6'!AE55</f>
        <v>28.039587886804465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39.917892655192496</v>
      </c>
      <c r="D56" s="33">
        <f t="shared" si="15"/>
        <v>56.723120581548258</v>
      </c>
      <c r="E56" s="33">
        <f t="shared" si="15"/>
        <v>59.967241333201038</v>
      </c>
      <c r="F56" s="33">
        <f t="shared" si="15"/>
        <v>41.43725441362681</v>
      </c>
      <c r="G56" s="33">
        <f t="shared" si="15"/>
        <v>41.192188206277521</v>
      </c>
      <c r="H56" s="33">
        <f t="shared" si="15"/>
        <v>24.536361735291589</v>
      </c>
      <c r="I56" s="33">
        <f t="shared" si="15"/>
        <v>33.072196928254833</v>
      </c>
      <c r="J56" s="33">
        <f t="shared" si="15"/>
        <v>42.116113020016861</v>
      </c>
      <c r="K56" s="33">
        <f t="shared" si="15"/>
        <v>5.7195491296373868</v>
      </c>
      <c r="L56" s="33">
        <f t="shared" si="15"/>
        <v>17.362474352919843</v>
      </c>
      <c r="M56" s="33">
        <f t="shared" si="15"/>
        <v>20.596222410937944</v>
      </c>
      <c r="N56" s="33">
        <f t="shared" si="15"/>
        <v>12.570661104261502</v>
      </c>
      <c r="O56" s="33">
        <f t="shared" si="15"/>
        <v>21.488988998951221</v>
      </c>
      <c r="P56" s="33">
        <f t="shared" si="15"/>
        <v>26.203207708939924</v>
      </c>
      <c r="Q56" s="33">
        <f t="shared" si="15"/>
        <v>54.80164125136973</v>
      </c>
      <c r="R56" s="33">
        <f t="shared" si="15"/>
        <v>28.755904061903049</v>
      </c>
      <c r="S56" s="33">
        <f t="shared" si="15"/>
        <v>21.317428190477735</v>
      </c>
      <c r="T56" s="33">
        <f t="shared" si="15"/>
        <v>26.277349533849915</v>
      </c>
      <c r="U56" s="33">
        <f t="shared" si="15"/>
        <v>34.925554689600823</v>
      </c>
      <c r="V56" s="33">
        <f t="shared" si="15"/>
        <v>39.332884636397772</v>
      </c>
      <c r="W56" s="33">
        <f t="shared" si="15"/>
        <v>62.645872934627171</v>
      </c>
      <c r="X56" s="33">
        <f t="shared" si="15"/>
        <v>85.290444951732439</v>
      </c>
      <c r="Y56" s="33">
        <f t="shared" si="15"/>
        <v>69.129418001883565</v>
      </c>
      <c r="Z56" s="33">
        <f t="shared" si="15"/>
        <v>51.785405539481154</v>
      </c>
      <c r="AA56" s="33">
        <f t="shared" si="15"/>
        <v>37.252010290651306</v>
      </c>
      <c r="AB56" s="33">
        <f t="shared" si="15"/>
        <v>49.132135381584462</v>
      </c>
      <c r="AC56" s="33">
        <f t="shared" si="15"/>
        <v>36.763005071966376</v>
      </c>
      <c r="AD56" s="33">
        <f t="shared" si="15"/>
        <v>43.141823650302833</v>
      </c>
      <c r="AE56" s="33">
        <f t="shared" si="15"/>
        <v>17.197655678497007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0.28740711038232986</v>
      </c>
      <c r="D58" s="94">
        <f>+'CO2'!D58+'abs CO2'!D58+'CH4'!D58*PCG!$C$5+N2O!D58*PCG!$C$6+HFC!D58+PFC!D58+'SF6'!D58</f>
        <v>0.39210586781122114</v>
      </c>
      <c r="E58" s="94">
        <f>+'CO2'!E58+'abs CO2'!E58+'CH4'!E58*PCG!$C$5+N2O!E58*PCG!$C$6+HFC!E58+PFC!E58+'SF6'!E58</f>
        <v>0.45664204681498172</v>
      </c>
      <c r="F58" s="94">
        <f>+'CO2'!F58+'abs CO2'!F58+'CH4'!F58*PCG!$C$5+N2O!F58*PCG!$C$6+HFC!F58+PFC!F58+'SF6'!F58</f>
        <v>0.36986630594572584</v>
      </c>
      <c r="G58" s="94">
        <f>+'CO2'!G58+'abs CO2'!G58+'CH4'!G58*PCG!$C$5+N2O!G58*PCG!$C$6+HFC!G58+PFC!G58+'SF6'!G58</f>
        <v>0.41703211018553055</v>
      </c>
      <c r="H58" s="94">
        <f>+'CO2'!H58+'abs CO2'!H58+'CH4'!H58*PCG!$C$5+N2O!H58*PCG!$C$6+HFC!H58+PFC!H58+'SF6'!H58</f>
        <v>0.36460186593950167</v>
      </c>
      <c r="I58" s="94">
        <f>+'CO2'!I58+'abs CO2'!I58+'CH4'!I58*PCG!$C$5+N2O!I58*PCG!$C$6+HFC!I58+PFC!I58+'SF6'!I58</f>
        <v>0.35295692889899394</v>
      </c>
      <c r="J58" s="94">
        <f>+'CO2'!J58+'abs CO2'!J58+'CH4'!J58*PCG!$C$5+N2O!J58*PCG!$C$6+HFC!J58+PFC!J58+'SF6'!J58</f>
        <v>0.41280741861937331</v>
      </c>
      <c r="K58" s="94">
        <f>+'CO2'!K58+'abs CO2'!K58+'CH4'!K58*PCG!$C$5+N2O!K58*PCG!$C$6+HFC!K58+PFC!K58+'SF6'!K58</f>
        <v>9.7938594791316766E-2</v>
      </c>
      <c r="L58" s="94">
        <f>+'CO2'!L58+'abs CO2'!L58+'CH4'!L58*PCG!$C$5+N2O!L58*PCG!$C$6+HFC!L58+PFC!L58+'SF6'!L58</f>
        <v>0.28097783695822243</v>
      </c>
      <c r="M58" s="94">
        <f>+'CO2'!M58+'abs CO2'!M58+'CH4'!M58*PCG!$C$5+N2O!M58*PCG!$C$6+HFC!M58+PFC!M58+'SF6'!M58</f>
        <v>0.28270830779868267</v>
      </c>
      <c r="N58" s="94">
        <f>+'CO2'!N58+'abs CO2'!N58+'CH4'!N58*PCG!$C$5+N2O!N58*PCG!$C$6+HFC!N58+PFC!N58+'SF6'!N58</f>
        <v>0.19832009817324098</v>
      </c>
      <c r="O58" s="94">
        <f>+'CO2'!O58+'abs CO2'!O58+'CH4'!O58*PCG!$C$5+N2O!O58*PCG!$C$6+HFC!O58+PFC!O58+'SF6'!O58</f>
        <v>0.2940845362598869</v>
      </c>
      <c r="P58" s="94">
        <f>+'CO2'!P58+'abs CO2'!P58+'CH4'!P58*PCG!$C$5+N2O!P58*PCG!$C$6+HFC!P58+PFC!P58+'SF6'!P58</f>
        <v>0.41575770398793188</v>
      </c>
      <c r="Q58" s="94">
        <f>+'CO2'!Q58+'abs CO2'!Q58+'CH4'!Q58*PCG!$C$5+N2O!Q58*PCG!$C$6+HFC!Q58+PFC!Q58+'SF6'!Q58</f>
        <v>0.55739392028087364</v>
      </c>
      <c r="R58" s="94">
        <f>+'CO2'!R58+'abs CO2'!R58+'CH4'!R58*PCG!$C$5+N2O!R58*PCG!$C$6+HFC!R58+PFC!R58+'SF6'!R58</f>
        <v>0.4459249492689637</v>
      </c>
      <c r="S58" s="94">
        <f>+'CO2'!S58+'abs CO2'!S58+'CH4'!S58*PCG!$C$5+N2O!S58*PCG!$C$6+HFC!S58+PFC!S58+'SF6'!S58</f>
        <v>0.47395836620444676</v>
      </c>
      <c r="T58" s="94">
        <f>+'CO2'!T58+'abs CO2'!T58+'CH4'!T58*PCG!$C$5+N2O!T58*PCG!$C$6+HFC!T58+PFC!T58+'SF6'!T58</f>
        <v>0.55086523067715931</v>
      </c>
      <c r="U58" s="94">
        <f>+'CO2'!U58+'abs CO2'!U58+'CH4'!U58*PCG!$C$5+N2O!U58*PCG!$C$6+HFC!U58+PFC!U58+'SF6'!U58</f>
        <v>0.3199870841164531</v>
      </c>
      <c r="V58" s="94">
        <f>+'CO2'!V58+'abs CO2'!V58+'CH4'!V58*PCG!$C$5+N2O!V58*PCG!$C$6+HFC!V58+PFC!V58+'SF6'!V58</f>
        <v>0.35005472864802761</v>
      </c>
      <c r="W58" s="94">
        <f>+'CO2'!W58+'abs CO2'!W58+'CH4'!W58*PCG!$C$5+N2O!W58*PCG!$C$6+HFC!W58+PFC!W58+'SF6'!W58</f>
        <v>0.32185279981034409</v>
      </c>
      <c r="X58" s="94">
        <f>+'CO2'!X58+'abs CO2'!X58+'CH4'!X58*PCG!$C$5+N2O!X58*PCG!$C$6+HFC!X58+PFC!X58+'SF6'!X58</f>
        <v>0.40814193939406529</v>
      </c>
      <c r="Y58" s="94">
        <f>+'CO2'!Y58+'abs CO2'!Y58+'CH4'!Y58*PCG!$C$5+N2O!Y58*PCG!$C$6+HFC!Y58+PFC!Y58+'SF6'!Y58</f>
        <v>0.42223257347826015</v>
      </c>
      <c r="Z58" s="94">
        <f>+'CO2'!Z58+'abs CO2'!Z58+'CH4'!Z58*PCG!$C$5+N2O!Z58*PCG!$C$6+HFC!Z58+PFC!Z58+'SF6'!Z58</f>
        <v>0.37300367484396268</v>
      </c>
      <c r="AA58" s="94">
        <f>+'CO2'!AA58+'abs CO2'!AA58+'CH4'!AA58*PCG!$C$5+N2O!AA58*PCG!$C$6+HFC!AA58+PFC!AA58+'SF6'!AA58</f>
        <v>0.38739440645086748</v>
      </c>
      <c r="AB58" s="94">
        <f>+'CO2'!AB58+'abs CO2'!AB58+'CH4'!AB58*PCG!$C$5+N2O!AB58*PCG!$C$6+HFC!AB58+PFC!AB58+'SF6'!AB58</f>
        <v>0.36553076930477968</v>
      </c>
      <c r="AC58" s="94">
        <f>+'CO2'!AC58+'abs CO2'!AC58+'CH4'!AC58*PCG!$C$5+N2O!AC58*PCG!$C$6+HFC!AC58+PFC!AC58+'SF6'!AC58</f>
        <v>0.2918228934311633</v>
      </c>
      <c r="AD58" s="94">
        <f>+'CO2'!AD58+'abs CO2'!AD58+'CH4'!AD58*PCG!$C$5+N2O!AD58*PCG!$C$6+HFC!AD58+PFC!AD58+'SF6'!AD58</f>
        <v>0.21456629650576525</v>
      </c>
      <c r="AE58" s="94">
        <f>+'CO2'!AE58+'abs CO2'!AE58+'CH4'!AE58*PCG!$C$5+N2O!AE58*PCG!$C$6+HFC!AE58+PFC!AE58+'SF6'!AE58</f>
        <v>0.11804641956583346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39.630485544810163</v>
      </c>
      <c r="D59" s="94">
        <f>+'CO2'!D59+'abs CO2'!D59+'CH4'!D59*PCG!$C$5+N2O!D59*PCG!$C$6+HFC!D59+PFC!D59+'SF6'!D59</f>
        <v>56.331014713737034</v>
      </c>
      <c r="E59" s="94">
        <f>+'CO2'!E59+'abs CO2'!E59+'CH4'!E59*PCG!$C$5+N2O!E59*PCG!$C$6+HFC!E59+PFC!E59+'SF6'!E59</f>
        <v>59.510599286386054</v>
      </c>
      <c r="F59" s="94">
        <f>+'CO2'!F59+'abs CO2'!F59+'CH4'!F59*PCG!$C$5+N2O!F59*PCG!$C$6+HFC!F59+PFC!F59+'SF6'!F59</f>
        <v>41.067388107681083</v>
      </c>
      <c r="G59" s="94">
        <f>+'CO2'!G59+'abs CO2'!G59+'CH4'!G59*PCG!$C$5+N2O!G59*PCG!$C$6+HFC!G59+PFC!G59+'SF6'!G59</f>
        <v>40.77515609609199</v>
      </c>
      <c r="H59" s="94">
        <f>+'CO2'!H59+'abs CO2'!H59+'CH4'!H59*PCG!$C$5+N2O!H59*PCG!$C$6+HFC!H59+PFC!H59+'SF6'!H59</f>
        <v>24.171759869352087</v>
      </c>
      <c r="I59" s="94">
        <f>+'CO2'!I59+'abs CO2'!I59+'CH4'!I59*PCG!$C$5+N2O!I59*PCG!$C$6+HFC!I59+PFC!I59+'SF6'!I59</f>
        <v>32.719239999355842</v>
      </c>
      <c r="J59" s="94">
        <f>+'CO2'!J59+'abs CO2'!J59+'CH4'!J59*PCG!$C$5+N2O!J59*PCG!$C$6+HFC!J59+PFC!J59+'SF6'!J59</f>
        <v>41.703305601397489</v>
      </c>
      <c r="K59" s="94">
        <f>+'CO2'!K59+'abs CO2'!K59+'CH4'!K59*PCG!$C$5+N2O!K59*PCG!$C$6+HFC!K59+PFC!K59+'SF6'!K59</f>
        <v>5.6216105348460701</v>
      </c>
      <c r="L59" s="94">
        <f>+'CO2'!L59+'abs CO2'!L59+'CH4'!L59*PCG!$C$5+N2O!L59*PCG!$C$6+HFC!L59+PFC!L59+'SF6'!L59</f>
        <v>17.081496515961621</v>
      </c>
      <c r="M59" s="94">
        <f>+'CO2'!M59+'abs CO2'!M59+'CH4'!M59*PCG!$C$5+N2O!M59*PCG!$C$6+HFC!M59+PFC!M59+'SF6'!M59</f>
        <v>20.313514103139262</v>
      </c>
      <c r="N59" s="94">
        <f>+'CO2'!N59+'abs CO2'!N59+'CH4'!N59*PCG!$C$5+N2O!N59*PCG!$C$6+HFC!N59+PFC!N59+'SF6'!N59</f>
        <v>12.372341006088261</v>
      </c>
      <c r="O59" s="94">
        <f>+'CO2'!O59+'abs CO2'!O59+'CH4'!O59*PCG!$C$5+N2O!O59*PCG!$C$6+HFC!O59+PFC!O59+'SF6'!O59</f>
        <v>21.194904462691333</v>
      </c>
      <c r="P59" s="94">
        <f>+'CO2'!P59+'abs CO2'!P59+'CH4'!P59*PCG!$C$5+N2O!P59*PCG!$C$6+HFC!P59+PFC!P59+'SF6'!P59</f>
        <v>25.787450004951992</v>
      </c>
      <c r="Q59" s="94">
        <f>+'CO2'!Q59+'abs CO2'!Q59+'CH4'!Q59*PCG!$C$5+N2O!Q59*PCG!$C$6+HFC!Q59+PFC!Q59+'SF6'!Q59</f>
        <v>54.244247331088857</v>
      </c>
      <c r="R59" s="94">
        <f>+'CO2'!R59+'abs CO2'!R59+'CH4'!R59*PCG!$C$5+N2O!R59*PCG!$C$6+HFC!R59+PFC!R59+'SF6'!R59</f>
        <v>28.309979112634085</v>
      </c>
      <c r="S59" s="94">
        <f>+'CO2'!S59+'abs CO2'!S59+'CH4'!S59*PCG!$C$5+N2O!S59*PCG!$C$6+HFC!S59+PFC!S59+'SF6'!S59</f>
        <v>20.843469824273289</v>
      </c>
      <c r="T59" s="94">
        <f>+'CO2'!T59+'abs CO2'!T59+'CH4'!T59*PCG!$C$5+N2O!T59*PCG!$C$6+HFC!T59+PFC!T59+'SF6'!T59</f>
        <v>25.726484303172754</v>
      </c>
      <c r="U59" s="94">
        <f>+'CO2'!U59+'abs CO2'!U59+'CH4'!U59*PCG!$C$5+N2O!U59*PCG!$C$6+HFC!U59+PFC!U59+'SF6'!U59</f>
        <v>34.605567605484367</v>
      </c>
      <c r="V59" s="94">
        <f>+'CO2'!V59+'abs CO2'!V59+'CH4'!V59*PCG!$C$5+N2O!V59*PCG!$C$6+HFC!V59+PFC!V59+'SF6'!V59</f>
        <v>38.982829907749746</v>
      </c>
      <c r="W59" s="94">
        <f>+'CO2'!W59+'abs CO2'!W59+'CH4'!W59*PCG!$C$5+N2O!W59*PCG!$C$6+HFC!W59+PFC!W59+'SF6'!W59</f>
        <v>62.324020134816827</v>
      </c>
      <c r="X59" s="94">
        <f>+'CO2'!X59+'abs CO2'!X59+'CH4'!X59*PCG!$C$5+N2O!X59*PCG!$C$6+HFC!X59+PFC!X59+'SF6'!X59</f>
        <v>84.882303012338369</v>
      </c>
      <c r="Y59" s="94">
        <f>+'CO2'!Y59+'abs CO2'!Y59+'CH4'!Y59*PCG!$C$5+N2O!Y59*PCG!$C$6+HFC!Y59+PFC!Y59+'SF6'!Y59</f>
        <v>68.70718542840531</v>
      </c>
      <c r="Z59" s="94">
        <f>+'CO2'!Z59+'abs CO2'!Z59+'CH4'!Z59*PCG!$C$5+N2O!Z59*PCG!$C$6+HFC!Z59+PFC!Z59+'SF6'!Z59</f>
        <v>51.412401864637189</v>
      </c>
      <c r="AA59" s="94">
        <f>+'CO2'!AA59+'abs CO2'!AA59+'CH4'!AA59*PCG!$C$5+N2O!AA59*PCG!$C$6+HFC!AA59+PFC!AA59+'SF6'!AA59</f>
        <v>36.86461588420044</v>
      </c>
      <c r="AB59" s="94">
        <f>+'CO2'!AB59+'abs CO2'!AB59+'CH4'!AB59*PCG!$C$5+N2O!AB59*PCG!$C$6+HFC!AB59+PFC!AB59+'SF6'!AB59</f>
        <v>48.766604612279679</v>
      </c>
      <c r="AC59" s="94">
        <f>+'CO2'!AC59+'abs CO2'!AC59+'CH4'!AC59*PCG!$C$5+N2O!AC59*PCG!$C$6+HFC!AC59+PFC!AC59+'SF6'!AC59</f>
        <v>36.471182178535216</v>
      </c>
      <c r="AD59" s="94">
        <f>+'CO2'!AD59+'abs CO2'!AD59+'CH4'!AD59*PCG!$C$5+N2O!AD59*PCG!$C$6+HFC!AD59+PFC!AD59+'SF6'!AD59</f>
        <v>42.927257353797067</v>
      </c>
      <c r="AE59" s="94">
        <f>+'CO2'!AE59+'abs CO2'!AE59+'CH4'!AE59*PCG!$C$5+N2O!AE59*PCG!$C$6+HFC!AE59+PFC!AE59+'SF6'!AE59</f>
        <v>17.079609258931175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1.4025158402199243</v>
      </c>
      <c r="X60" s="33">
        <f t="shared" si="16"/>
        <v>1.6237123255391501</v>
      </c>
      <c r="Y60" s="33">
        <f t="shared" si="16"/>
        <v>8.6000444214623588</v>
      </c>
      <c r="Z60" s="33">
        <f t="shared" si="16"/>
        <v>9.6850936934119272</v>
      </c>
      <c r="AA60" s="33">
        <f t="shared" si="16"/>
        <v>8.5198744146215919</v>
      </c>
      <c r="AB60" s="33">
        <f t="shared" si="16"/>
        <v>7.5824237830532919</v>
      </c>
      <c r="AC60" s="33">
        <f t="shared" si="16"/>
        <v>0.5745533409777428</v>
      </c>
      <c r="AD60" s="33">
        <f t="shared" si="16"/>
        <v>0.56226782666635777</v>
      </c>
      <c r="AE60" s="33">
        <f t="shared" si="16"/>
        <v>0.20853112536615301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1.4025158402199243</v>
      </c>
      <c r="X62" s="33">
        <f t="shared" si="17"/>
        <v>1.6237123255391501</v>
      </c>
      <c r="Y62" s="33">
        <f t="shared" si="17"/>
        <v>8.6000444214623588</v>
      </c>
      <c r="Z62" s="33">
        <f t="shared" si="17"/>
        <v>9.6850936934119272</v>
      </c>
      <c r="AA62" s="33">
        <f t="shared" si="17"/>
        <v>8.5198744146215919</v>
      </c>
      <c r="AB62" s="33">
        <f t="shared" si="17"/>
        <v>7.5824237830532919</v>
      </c>
      <c r="AC62" s="33">
        <f t="shared" si="17"/>
        <v>0.5745533409777428</v>
      </c>
      <c r="AD62" s="33">
        <f t="shared" si="17"/>
        <v>0.56226782666635777</v>
      </c>
      <c r="AE62" s="33">
        <f t="shared" si="17"/>
        <v>0.20853112536615301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1.4025158402199243</v>
      </c>
      <c r="X63" s="94">
        <f>+'CO2'!X63+'abs CO2'!X63+'CH4'!X63*PCG!$C$5+N2O!X63*PCG!$C$6+HFC!X63+PFC!X63+'SF6'!X63</f>
        <v>1.6237123255391501</v>
      </c>
      <c r="Y63" s="94">
        <f>+'CO2'!Y63+'abs CO2'!Y63+'CH4'!Y63*PCG!$C$5+N2O!Y63*PCG!$C$6+HFC!Y63+PFC!Y63+'SF6'!Y63</f>
        <v>8.6000444214623588</v>
      </c>
      <c r="Z63" s="94">
        <f>+'CO2'!Z63+'abs CO2'!Z63+'CH4'!Z63*PCG!$C$5+N2O!Z63*PCG!$C$6+HFC!Z63+PFC!Z63+'SF6'!Z63</f>
        <v>9.6850936934119272</v>
      </c>
      <c r="AA63" s="94">
        <f>+'CO2'!AA63+'abs CO2'!AA63+'CH4'!AA63*PCG!$C$5+N2O!AA63*PCG!$C$6+HFC!AA63+PFC!AA63+'SF6'!AA63</f>
        <v>8.5198744146215919</v>
      </c>
      <c r="AB63" s="94">
        <f>+'CO2'!AB63+'abs CO2'!AB63+'CH4'!AB63*PCG!$C$5+N2O!AB63*PCG!$C$6+HFC!AB63+PFC!AB63+'SF6'!AB63</f>
        <v>7.5824237830532919</v>
      </c>
      <c r="AC63" s="94">
        <f>+'CO2'!AC63+'abs CO2'!AC63+'CH4'!AC63*PCG!$C$5+N2O!AC63*PCG!$C$6+HFC!AC63+PFC!AC63+'SF6'!AC63</f>
        <v>0.5745533409777428</v>
      </c>
      <c r="AD63" s="94">
        <f>+'CO2'!AD63+'abs CO2'!AD63+'CH4'!AD63*PCG!$C$5+N2O!AD63*PCG!$C$6+HFC!AD63+PFC!AD63+'SF6'!AD63</f>
        <v>0.56226782666635777</v>
      </c>
      <c r="AE63" s="94">
        <f>+'CO2'!AE63+'abs CO2'!AE63+'CH4'!AE63*PCG!$C$5+N2O!AE63*PCG!$C$6+HFC!AE63+PFC!AE63+'SF6'!AE63</f>
        <v>0.20853112536615301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0</v>
      </c>
      <c r="AE67" s="33">
        <f t="shared" si="18"/>
        <v>0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0</v>
      </c>
      <c r="AE80" s="33">
        <f t="shared" si="23"/>
        <v>0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0</v>
      </c>
      <c r="AE91" s="33">
        <f t="shared" si="26"/>
        <v>0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0</v>
      </c>
      <c r="AE94" s="33">
        <f t="shared" si="27"/>
        <v>0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0</v>
      </c>
      <c r="AE99" s="94">
        <f>+'CO2'!AE99+'abs CO2'!AE99+'CH4'!AE99*PCG!$C$5+N2O!AE99*PCG!$C$6+HFC!AE99+PFC!AE99+'SF6'!AE99</f>
        <v>0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0.71204180688345098</v>
      </c>
      <c r="D111" s="32">
        <f t="shared" ref="D111:AE111" si="31">+D112+D122+D141+D149+D154+D160+D173+D187</f>
        <v>0.70963123510705706</v>
      </c>
      <c r="E111" s="32">
        <f t="shared" si="31"/>
        <v>0.74574808609801502</v>
      </c>
      <c r="F111" s="32">
        <f t="shared" si="31"/>
        <v>0.75006370183272852</v>
      </c>
      <c r="G111" s="32">
        <f t="shared" si="31"/>
        <v>0.86403193892270547</v>
      </c>
      <c r="H111" s="32">
        <f t="shared" si="31"/>
        <v>0.97858973376456437</v>
      </c>
      <c r="I111" s="32">
        <f t="shared" si="31"/>
        <v>1.2271984889886045</v>
      </c>
      <c r="J111" s="32">
        <f t="shared" si="31"/>
        <v>1.7543878350607898</v>
      </c>
      <c r="K111" s="32">
        <f t="shared" si="31"/>
        <v>1.8016976831214473</v>
      </c>
      <c r="L111" s="32">
        <f t="shared" si="31"/>
        <v>2.1795033325611071</v>
      </c>
      <c r="M111" s="32">
        <f t="shared" si="31"/>
        <v>2.8213123675811098</v>
      </c>
      <c r="N111" s="32">
        <f t="shared" si="31"/>
        <v>3.4509633542180769</v>
      </c>
      <c r="O111" s="32">
        <f t="shared" si="31"/>
        <v>4.2442583051514404</v>
      </c>
      <c r="P111" s="32">
        <f t="shared" si="31"/>
        <v>6.1843837647812547</v>
      </c>
      <c r="Q111" s="32">
        <f t="shared" si="31"/>
        <v>8.7493668787383694</v>
      </c>
      <c r="R111" s="32">
        <f t="shared" si="31"/>
        <v>8.8028275316710509</v>
      </c>
      <c r="S111" s="32">
        <f t="shared" si="31"/>
        <v>10.994160832755069</v>
      </c>
      <c r="T111" s="32">
        <f t="shared" si="31"/>
        <v>14.755610126100075</v>
      </c>
      <c r="U111" s="32">
        <f t="shared" si="31"/>
        <v>13.469369342328537</v>
      </c>
      <c r="V111" s="32">
        <f t="shared" si="31"/>
        <v>15.458237099500661</v>
      </c>
      <c r="W111" s="32">
        <f t="shared" si="31"/>
        <v>18.52797019284727</v>
      </c>
      <c r="X111" s="32">
        <f t="shared" si="31"/>
        <v>24.524692201372368</v>
      </c>
      <c r="Y111" s="32">
        <f t="shared" si="31"/>
        <v>27.83879426505737</v>
      </c>
      <c r="Z111" s="32">
        <f t="shared" si="31"/>
        <v>30.044035867923849</v>
      </c>
      <c r="AA111" s="32">
        <f t="shared" si="31"/>
        <v>35.716258228722033</v>
      </c>
      <c r="AB111" s="32">
        <f t="shared" si="31"/>
        <v>38.267170453363278</v>
      </c>
      <c r="AC111" s="32">
        <f t="shared" si="31"/>
        <v>40.190443798730769</v>
      </c>
      <c r="AD111" s="32">
        <f t="shared" si="31"/>
        <v>41.868093875051628</v>
      </c>
      <c r="AE111" s="32">
        <f t="shared" si="31"/>
        <v>40.941568326573048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0</v>
      </c>
      <c r="V112" s="33">
        <f t="shared" si="32"/>
        <v>0</v>
      </c>
      <c r="W112" s="33">
        <f t="shared" si="32"/>
        <v>0</v>
      </c>
      <c r="X112" s="33">
        <f t="shared" si="32"/>
        <v>0</v>
      </c>
      <c r="Y112" s="33">
        <f t="shared" si="32"/>
        <v>0</v>
      </c>
      <c r="Z112" s="33">
        <f t="shared" si="32"/>
        <v>0</v>
      </c>
      <c r="AA112" s="33">
        <f t="shared" si="32"/>
        <v>0</v>
      </c>
      <c r="AB112" s="33">
        <f t="shared" si="32"/>
        <v>0</v>
      </c>
      <c r="AC112" s="33">
        <f t="shared" si="32"/>
        <v>1.1316801317632089E-4</v>
      </c>
      <c r="AD112" s="33">
        <f t="shared" si="32"/>
        <v>0</v>
      </c>
      <c r="AE112" s="33">
        <f t="shared" si="32"/>
        <v>6.2493280604748276E-3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0</v>
      </c>
      <c r="AB113" s="94">
        <f>+'CO2'!AB113+'abs CO2'!AB113+'CH4'!AB113*PCG!$C$5+N2O!AB113*PCG!$C$6+HFC!AB113+PFC!AB113+'SF6'!AB113</f>
        <v>0</v>
      </c>
      <c r="AC113" s="94">
        <f>+'CO2'!AC113+'abs CO2'!AC113+'CH4'!AC113*PCG!$C$5+N2O!AC113*PCG!$C$6+HFC!AC113+PFC!AC113+'SF6'!AC113</f>
        <v>1.1316801317632089E-4</v>
      </c>
      <c r="AD113" s="94">
        <f>+'CO2'!AD113+'abs CO2'!AD113+'CH4'!AD113*PCG!$C$5+N2O!AD113*PCG!$C$6+HFC!AD113+PFC!AD113+'SF6'!AD113</f>
        <v>0</v>
      </c>
      <c r="AE113" s="94">
        <f>+'CO2'!AE113+'abs CO2'!AE113+'CH4'!AE113*PCG!$C$5+N2O!AE113*PCG!$C$6+HFC!AE113+PFC!AE113+'SF6'!AE113</f>
        <v>6.2493280604748276E-3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0.70201085599676571</v>
      </c>
      <c r="D149" s="33">
        <f t="shared" ref="D149:AE149" si="38">+D150+D151+D152+D153</f>
        <v>0.69958572440904743</v>
      </c>
      <c r="E149" s="33">
        <f t="shared" si="38"/>
        <v>0.73559013814904306</v>
      </c>
      <c r="F149" s="33">
        <f t="shared" si="38"/>
        <v>0.73929689922133945</v>
      </c>
      <c r="G149" s="33">
        <f t="shared" si="38"/>
        <v>0.77245788688633066</v>
      </c>
      <c r="H149" s="33">
        <f t="shared" si="38"/>
        <v>0.78445666057522501</v>
      </c>
      <c r="I149" s="33">
        <f t="shared" si="38"/>
        <v>0.81628508730474936</v>
      </c>
      <c r="J149" s="33">
        <f t="shared" si="38"/>
        <v>0.82876691514573175</v>
      </c>
      <c r="K149" s="33">
        <f t="shared" si="38"/>
        <v>0.8346026255027077</v>
      </c>
      <c r="L149" s="33">
        <f t="shared" si="38"/>
        <v>0.76924024551768944</v>
      </c>
      <c r="M149" s="33">
        <f t="shared" si="38"/>
        <v>0.87547477245017946</v>
      </c>
      <c r="N149" s="33">
        <f t="shared" si="38"/>
        <v>0.89417646632750014</v>
      </c>
      <c r="O149" s="33">
        <f t="shared" si="38"/>
        <v>0.96339328988816086</v>
      </c>
      <c r="P149" s="33">
        <f t="shared" si="38"/>
        <v>1.0433203894760401</v>
      </c>
      <c r="Q149" s="33">
        <f t="shared" si="38"/>
        <v>1.1051801834518955</v>
      </c>
      <c r="R149" s="33">
        <f t="shared" si="38"/>
        <v>1.0810538561470218</v>
      </c>
      <c r="S149" s="33">
        <f t="shared" si="38"/>
        <v>1.0982198526356315</v>
      </c>
      <c r="T149" s="33">
        <f t="shared" si="38"/>
        <v>1.1447825227104476</v>
      </c>
      <c r="U149" s="33">
        <f t="shared" si="38"/>
        <v>1.2176535437419687</v>
      </c>
      <c r="V149" s="33">
        <f t="shared" si="38"/>
        <v>1.2599233285154909</v>
      </c>
      <c r="W149" s="33">
        <f t="shared" si="38"/>
        <v>1.4120391571427953</v>
      </c>
      <c r="X149" s="33">
        <f t="shared" si="38"/>
        <v>1.6823922767764514</v>
      </c>
      <c r="Y149" s="33">
        <f t="shared" si="38"/>
        <v>1.7289889860308338</v>
      </c>
      <c r="Z149" s="33">
        <f t="shared" si="38"/>
        <v>1.7511918481301121</v>
      </c>
      <c r="AA149" s="33">
        <f t="shared" si="38"/>
        <v>1.6829630689517219</v>
      </c>
      <c r="AB149" s="33">
        <f t="shared" si="38"/>
        <v>1.6863761828844965</v>
      </c>
      <c r="AC149" s="33">
        <f t="shared" si="38"/>
        <v>1.8526348749114014</v>
      </c>
      <c r="AD149" s="33">
        <f t="shared" si="38"/>
        <v>1.9290531228257346</v>
      </c>
      <c r="AE149" s="33">
        <f t="shared" si="38"/>
        <v>2.0270253288361539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0.58545804270541402</v>
      </c>
      <c r="D150" s="94">
        <f>+'CO2'!D150+'abs CO2'!D150+'CH4'!D150*PCG!$C$5+N2O!D150*PCG!$C$6+HFC!D150+PFC!D150+'SF6'!D150</f>
        <v>0.59703141564557316</v>
      </c>
      <c r="E150" s="94">
        <f>+'CO2'!E150+'abs CO2'!E150+'CH4'!E150*PCG!$C$5+N2O!E150*PCG!$C$6+HFC!E150+PFC!E150+'SF6'!E150</f>
        <v>0.60893035660138406</v>
      </c>
      <c r="F150" s="94">
        <f>+'CO2'!F150+'abs CO2'!F150+'CH4'!F150*PCG!$C$5+N2O!F150*PCG!$C$6+HFC!F150+PFC!F150+'SF6'!F150</f>
        <v>0.62116062041114606</v>
      </c>
      <c r="G150" s="94">
        <f>+'CO2'!G150+'abs CO2'!G150+'CH4'!G150*PCG!$C$5+N2O!G150*PCG!$C$6+HFC!G150+PFC!G150+'SF6'!G150</f>
        <v>0.63372827346110694</v>
      </c>
      <c r="H150" s="94">
        <f>+'CO2'!H150+'abs CO2'!H150+'CH4'!H150*PCG!$C$5+N2O!H150*PCG!$C$6+HFC!H150+PFC!H150+'SF6'!H150</f>
        <v>0.64663969825797052</v>
      </c>
      <c r="I150" s="94">
        <f>+'CO2'!I150+'abs CO2'!I150+'CH4'!I150*PCG!$C$5+N2O!I150*PCG!$C$6+HFC!I150+PFC!I150+'SF6'!I150</f>
        <v>0.65990159855082042</v>
      </c>
      <c r="J150" s="94">
        <f>+'CO2'!J150+'abs CO2'!J150+'CH4'!J150*PCG!$C$5+N2O!J150*PCG!$C$6+HFC!J150+PFC!J150+'SF6'!J150</f>
        <v>0.67352100501091838</v>
      </c>
      <c r="K150" s="94">
        <f>+'CO2'!K150+'abs CO2'!K150+'CH4'!K150*PCG!$C$5+N2O!K150*PCG!$C$6+HFC!K150+PFC!K150+'SF6'!K150</f>
        <v>0.68750528147912304</v>
      </c>
      <c r="L150" s="94">
        <f>+'CO2'!L150+'abs CO2'!L150+'CH4'!L150*PCG!$C$5+N2O!L150*PCG!$C$6+HFC!L150+PFC!L150+'SF6'!L150</f>
        <v>0.72959102842780854</v>
      </c>
      <c r="M150" s="94">
        <f>+'CO2'!M150+'abs CO2'!M150+'CH4'!M150*PCG!$C$5+N2O!M150*PCG!$C$6+HFC!M150+PFC!M150+'SF6'!M150</f>
        <v>0.7251259138696533</v>
      </c>
      <c r="N150" s="94">
        <f>+'CO2'!N150+'abs CO2'!N150+'CH4'!N150*PCG!$C$5+N2O!N150*PCG!$C$6+HFC!N150+PFC!N150+'SF6'!N150</f>
        <v>0.74061007602445827</v>
      </c>
      <c r="O150" s="94">
        <f>+'CO2'!O150+'abs CO2'!O150+'CH4'!O150*PCG!$C$5+N2O!O150*PCG!$C$6+HFC!O150+PFC!O150+'SF6'!O150</f>
        <v>0.79275651264084201</v>
      </c>
      <c r="P150" s="94">
        <f>+'CO2'!P150+'abs CO2'!P150+'CH4'!P150*PCG!$C$5+N2O!P150*PCG!$C$6+HFC!P150+PFC!P150+'SF6'!P150</f>
        <v>0.86457289735905496</v>
      </c>
      <c r="Q150" s="94">
        <f>+'CO2'!Q150+'abs CO2'!Q150+'CH4'!Q150*PCG!$C$5+N2O!Q150*PCG!$C$6+HFC!Q150+PFC!Q150+'SF6'!Q150</f>
        <v>0.9132315424782953</v>
      </c>
      <c r="R150" s="94">
        <f>+'CO2'!R150+'abs CO2'!R150+'CH4'!R150*PCG!$C$5+N2O!R150*PCG!$C$6+HFC!R150+PFC!R150+'SF6'!R150</f>
        <v>0.88637294535564681</v>
      </c>
      <c r="S150" s="94">
        <f>+'CO2'!S150+'abs CO2'!S150+'CH4'!S150*PCG!$C$5+N2O!S150*PCG!$C$6+HFC!S150+PFC!S150+'SF6'!S150</f>
        <v>0.93081839447427017</v>
      </c>
      <c r="T150" s="94">
        <f>+'CO2'!T150+'abs CO2'!T150+'CH4'!T150*PCG!$C$5+N2O!T150*PCG!$C$6+HFC!T150+PFC!T150+'SF6'!T150</f>
        <v>0.98863512572821943</v>
      </c>
      <c r="U150" s="94">
        <f>+'CO2'!U150+'abs CO2'!U150+'CH4'!U150*PCG!$C$5+N2O!U150*PCG!$C$6+HFC!U150+PFC!U150+'SF6'!U150</f>
        <v>1.0610396312321682</v>
      </c>
      <c r="V150" s="94">
        <f>+'CO2'!V150+'abs CO2'!V150+'CH4'!V150*PCG!$C$5+N2O!V150*PCG!$C$6+HFC!V150+PFC!V150+'SF6'!V150</f>
        <v>1.1415764380680877</v>
      </c>
      <c r="W150" s="94">
        <f>+'CO2'!W150+'abs CO2'!W150+'CH4'!W150*PCG!$C$5+N2O!W150*PCG!$C$6+HFC!W150+PFC!W150+'SF6'!W150</f>
        <v>1.2462101149773515</v>
      </c>
      <c r="X150" s="94">
        <f>+'CO2'!X150+'abs CO2'!X150+'CH4'!X150*PCG!$C$5+N2O!X150*PCG!$C$6+HFC!X150+PFC!X150+'SF6'!X150</f>
        <v>1.5188834440676284</v>
      </c>
      <c r="Y150" s="94">
        <f>+'CO2'!Y150+'abs CO2'!Y150+'CH4'!Y150*PCG!$C$5+N2O!Y150*PCG!$C$6+HFC!Y150+PFC!Y150+'SF6'!Y150</f>
        <v>1.5716707468023046</v>
      </c>
      <c r="Z150" s="94">
        <f>+'CO2'!Z150+'abs CO2'!Z150+'CH4'!Z150*PCG!$C$5+N2O!Z150*PCG!$C$6+HFC!Z150+PFC!Z150+'SF6'!Z150</f>
        <v>1.5436206725696773</v>
      </c>
      <c r="AA150" s="94">
        <f>+'CO2'!AA150+'abs CO2'!AA150+'CH4'!AA150*PCG!$C$5+N2O!AA150*PCG!$C$6+HFC!AA150+PFC!AA150+'SF6'!AA150</f>
        <v>1.511064372044161</v>
      </c>
      <c r="AB150" s="94">
        <f>+'CO2'!AB150+'abs CO2'!AB150+'CH4'!AB150*PCG!$C$5+N2O!AB150*PCG!$C$6+HFC!AB150+PFC!AB150+'SF6'!AB150</f>
        <v>1.5037883546229669</v>
      </c>
      <c r="AC150" s="94">
        <f>+'CO2'!AC150+'abs CO2'!AC150+'CH4'!AC150*PCG!$C$5+N2O!AC150*PCG!$C$6+HFC!AC150+PFC!AC150+'SF6'!AC150</f>
        <v>1.6880198712880583</v>
      </c>
      <c r="AD150" s="94">
        <f>+'CO2'!AD150+'abs CO2'!AD150+'CH4'!AD150*PCG!$C$5+N2O!AD150*PCG!$C$6+HFC!AD150+PFC!AD150+'SF6'!AD150</f>
        <v>1.7988314423475806</v>
      </c>
      <c r="AE150" s="94">
        <f>+'CO2'!AE150+'abs CO2'!AE150+'CH4'!AE150*PCG!$C$5+N2O!AE150*PCG!$C$6+HFC!AE150+PFC!AE150+'SF6'!AE150</f>
        <v>1.8758937941458067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0.11655281329135166</v>
      </c>
      <c r="D151" s="94">
        <f>+'CO2'!D151+'abs CO2'!D151+'CH4'!D151*PCG!$C$5+N2O!D151*PCG!$C$6+HFC!D151+PFC!D151+'SF6'!D151</f>
        <v>0.10255430876347428</v>
      </c>
      <c r="E151" s="94">
        <f>+'CO2'!E151+'abs CO2'!E151+'CH4'!E151*PCG!$C$5+N2O!E151*PCG!$C$6+HFC!E151+PFC!E151+'SF6'!E151</f>
        <v>0.12665978154765903</v>
      </c>
      <c r="F151" s="94">
        <f>+'CO2'!F151+'abs CO2'!F151+'CH4'!F151*PCG!$C$5+N2O!F151*PCG!$C$6+HFC!F151+PFC!F151+'SF6'!F151</f>
        <v>0.11813627881019344</v>
      </c>
      <c r="G151" s="94">
        <f>+'CO2'!G151+'abs CO2'!G151+'CH4'!G151*PCG!$C$5+N2O!G151*PCG!$C$6+HFC!G151+PFC!G151+'SF6'!G151</f>
        <v>0.13872961342522375</v>
      </c>
      <c r="H151" s="94">
        <f>+'CO2'!H151+'abs CO2'!H151+'CH4'!H151*PCG!$C$5+N2O!H151*PCG!$C$6+HFC!H151+PFC!H151+'SF6'!H151</f>
        <v>0.13781696231725443</v>
      </c>
      <c r="I151" s="94">
        <f>+'CO2'!I151+'abs CO2'!I151+'CH4'!I151*PCG!$C$5+N2O!I151*PCG!$C$6+HFC!I151+PFC!I151+'SF6'!I151</f>
        <v>0.15638348875392899</v>
      </c>
      <c r="J151" s="94">
        <f>+'CO2'!J151+'abs CO2'!J151+'CH4'!J151*PCG!$C$5+N2O!J151*PCG!$C$6+HFC!J151+PFC!J151+'SF6'!J151</f>
        <v>0.1552459101348134</v>
      </c>
      <c r="K151" s="94">
        <f>+'CO2'!K151+'abs CO2'!K151+'CH4'!K151*PCG!$C$5+N2O!K151*PCG!$C$6+HFC!K151+PFC!K151+'SF6'!K151</f>
        <v>0.1470973440235846</v>
      </c>
      <c r="L151" s="94">
        <f>+'CO2'!L151+'abs CO2'!L151+'CH4'!L151*PCG!$C$5+N2O!L151*PCG!$C$6+HFC!L151+PFC!L151+'SF6'!L151</f>
        <v>3.9649217089880895E-2</v>
      </c>
      <c r="M151" s="94">
        <f>+'CO2'!M151+'abs CO2'!M151+'CH4'!M151*PCG!$C$5+N2O!M151*PCG!$C$6+HFC!M151+PFC!M151+'SF6'!M151</f>
        <v>0.15034885858052613</v>
      </c>
      <c r="N151" s="94">
        <f>+'CO2'!N151+'abs CO2'!N151+'CH4'!N151*PCG!$C$5+N2O!N151*PCG!$C$6+HFC!N151+PFC!N151+'SF6'!N151</f>
        <v>0.15356639030304184</v>
      </c>
      <c r="O151" s="94">
        <f>+'CO2'!O151+'abs CO2'!O151+'CH4'!O151*PCG!$C$5+N2O!O151*PCG!$C$6+HFC!O151+PFC!O151+'SF6'!O151</f>
        <v>0.17063677724731888</v>
      </c>
      <c r="P151" s="94">
        <f>+'CO2'!P151+'abs CO2'!P151+'CH4'!P151*PCG!$C$5+N2O!P151*PCG!$C$6+HFC!P151+PFC!P151+'SF6'!P151</f>
        <v>0.17874749211698518</v>
      </c>
      <c r="Q151" s="94">
        <f>+'CO2'!Q151+'abs CO2'!Q151+'CH4'!Q151*PCG!$C$5+N2O!Q151*PCG!$C$6+HFC!Q151+PFC!Q151+'SF6'!Q151</f>
        <v>0.19194864097360026</v>
      </c>
      <c r="R151" s="94">
        <f>+'CO2'!R151+'abs CO2'!R151+'CH4'!R151*PCG!$C$5+N2O!R151*PCG!$C$6+HFC!R151+PFC!R151+'SF6'!R151</f>
        <v>0.19468091079137503</v>
      </c>
      <c r="S151" s="94">
        <f>+'CO2'!S151+'abs CO2'!S151+'CH4'!S151*PCG!$C$5+N2O!S151*PCG!$C$6+HFC!S151+PFC!S151+'SF6'!S151</f>
        <v>0.16740145816136123</v>
      </c>
      <c r="T151" s="94">
        <f>+'CO2'!T151+'abs CO2'!T151+'CH4'!T151*PCG!$C$5+N2O!T151*PCG!$C$6+HFC!T151+PFC!T151+'SF6'!T151</f>
        <v>0.15614739698222802</v>
      </c>
      <c r="U151" s="94">
        <f>+'CO2'!U151+'abs CO2'!U151+'CH4'!U151*PCG!$C$5+N2O!U151*PCG!$C$6+HFC!U151+PFC!U151+'SF6'!U151</f>
        <v>0.15661391250980042</v>
      </c>
      <c r="V151" s="94">
        <f>+'CO2'!V151+'abs CO2'!V151+'CH4'!V151*PCG!$C$5+N2O!V151*PCG!$C$6+HFC!V151+PFC!V151+'SF6'!V151</f>
        <v>0.11834689044740319</v>
      </c>
      <c r="W151" s="94">
        <f>+'CO2'!W151+'abs CO2'!W151+'CH4'!W151*PCG!$C$5+N2O!W151*PCG!$C$6+HFC!W151+PFC!W151+'SF6'!W151</f>
        <v>0.1658290421654437</v>
      </c>
      <c r="X151" s="94">
        <f>+'CO2'!X151+'abs CO2'!X151+'CH4'!X151*PCG!$C$5+N2O!X151*PCG!$C$6+HFC!X151+PFC!X151+'SF6'!X151</f>
        <v>0.16350883270882294</v>
      </c>
      <c r="Y151" s="94">
        <f>+'CO2'!Y151+'abs CO2'!Y151+'CH4'!Y151*PCG!$C$5+N2O!Y151*PCG!$C$6+HFC!Y151+PFC!Y151+'SF6'!Y151</f>
        <v>0.15731823922852919</v>
      </c>
      <c r="Z151" s="94">
        <f>+'CO2'!Z151+'abs CO2'!Z151+'CH4'!Z151*PCG!$C$5+N2O!Z151*PCG!$C$6+HFC!Z151+PFC!Z151+'SF6'!Z151</f>
        <v>0.20757117556043483</v>
      </c>
      <c r="AA151" s="94">
        <f>+'CO2'!AA151+'abs CO2'!AA151+'CH4'!AA151*PCG!$C$5+N2O!AA151*PCG!$C$6+HFC!AA151+PFC!AA151+'SF6'!AA151</f>
        <v>0.17189869690756079</v>
      </c>
      <c r="AB151" s="94">
        <f>+'CO2'!AB151+'abs CO2'!AB151+'CH4'!AB151*PCG!$C$5+N2O!AB151*PCG!$C$6+HFC!AB151+PFC!AB151+'SF6'!AB151</f>
        <v>0.18258782826152972</v>
      </c>
      <c r="AC151" s="94">
        <f>+'CO2'!AC151+'abs CO2'!AC151+'CH4'!AC151*PCG!$C$5+N2O!AC151*PCG!$C$6+HFC!AC151+PFC!AC151+'SF6'!AC151</f>
        <v>0.16461500362334305</v>
      </c>
      <c r="AD151" s="94">
        <f>+'CO2'!AD151+'abs CO2'!AD151+'CH4'!AD151*PCG!$C$5+N2O!AD151*PCG!$C$6+HFC!AD151+PFC!AD151+'SF6'!AD151</f>
        <v>0.13022168047815405</v>
      </c>
      <c r="AE151" s="94">
        <f>+'CO2'!AE151+'abs CO2'!AE151+'CH4'!AE151*PCG!$C$5+N2O!AE151*PCG!$C$6+HFC!AE151+PFC!AE151+'SF6'!AE151</f>
        <v>0.15113153469034718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0</v>
      </c>
      <c r="D160" s="33">
        <f t="shared" ref="D160:AE160" si="40">+D161+D168+D169+D170+D171+D172</f>
        <v>1.4559811324401654E-5</v>
      </c>
      <c r="E160" s="33">
        <f t="shared" si="40"/>
        <v>1.2699706228670238E-4</v>
      </c>
      <c r="F160" s="33">
        <f t="shared" si="40"/>
        <v>7.3585172470380352E-4</v>
      </c>
      <c r="G160" s="33">
        <f t="shared" si="40"/>
        <v>8.1543101149689601E-2</v>
      </c>
      <c r="H160" s="33">
        <f t="shared" si="40"/>
        <v>0.18410212230265408</v>
      </c>
      <c r="I160" s="33">
        <f t="shared" si="40"/>
        <v>0.40088245079716978</v>
      </c>
      <c r="J160" s="33">
        <f t="shared" si="40"/>
        <v>0.91558996902837253</v>
      </c>
      <c r="K160" s="33">
        <f t="shared" si="40"/>
        <v>0.95706410673205411</v>
      </c>
      <c r="L160" s="33">
        <f t="shared" si="40"/>
        <v>1.4002321361567323</v>
      </c>
      <c r="M160" s="33">
        <f t="shared" si="40"/>
        <v>1.935806644244245</v>
      </c>
      <c r="N160" s="33">
        <f t="shared" si="40"/>
        <v>2.5467559370038915</v>
      </c>
      <c r="O160" s="33">
        <f t="shared" si="40"/>
        <v>3.2708340643765945</v>
      </c>
      <c r="P160" s="33">
        <f t="shared" si="40"/>
        <v>5.1309209264352278</v>
      </c>
      <c r="Q160" s="33">
        <f t="shared" si="40"/>
        <v>7.6339186559936625</v>
      </c>
      <c r="R160" s="33">
        <f t="shared" si="40"/>
        <v>7.7113810375442222</v>
      </c>
      <c r="S160" s="33">
        <f t="shared" si="40"/>
        <v>9.885424721463675</v>
      </c>
      <c r="T160" s="33">
        <f t="shared" si="40"/>
        <v>13.600185964000541</v>
      </c>
      <c r="U160" s="33">
        <f t="shared" si="40"/>
        <v>12.240946842700712</v>
      </c>
      <c r="V160" s="33">
        <f t="shared" si="40"/>
        <v>14.187417966462975</v>
      </c>
      <c r="W160" s="33">
        <f t="shared" si="40"/>
        <v>17.104912299547554</v>
      </c>
      <c r="X160" s="33">
        <f t="shared" si="40"/>
        <v>22.831144440737944</v>
      </c>
      <c r="Y160" s="33">
        <f t="shared" si="40"/>
        <v>26.068551097022322</v>
      </c>
      <c r="Z160" s="33">
        <f t="shared" si="40"/>
        <v>28.251374419366268</v>
      </c>
      <c r="AA160" s="33">
        <f t="shared" si="40"/>
        <v>33.99172751154601</v>
      </c>
      <c r="AB160" s="33">
        <f t="shared" si="40"/>
        <v>36.536868060339337</v>
      </c>
      <c r="AC160" s="33">
        <f t="shared" si="40"/>
        <v>38.301101680651882</v>
      </c>
      <c r="AD160" s="33">
        <f t="shared" si="40"/>
        <v>39.90076148378752</v>
      </c>
      <c r="AE160" s="33">
        <f t="shared" si="40"/>
        <v>38.872872487144342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0</v>
      </c>
      <c r="D161" s="33">
        <f t="shared" ref="D161:AE161" si="41">+D162+D163+D164+D165+D166+D167</f>
        <v>1.4559811324401654E-5</v>
      </c>
      <c r="E161" s="33">
        <f t="shared" si="41"/>
        <v>1.2699706228670238E-4</v>
      </c>
      <c r="F161" s="33">
        <f t="shared" si="41"/>
        <v>7.3585172470380352E-4</v>
      </c>
      <c r="G161" s="33">
        <f t="shared" si="41"/>
        <v>8.1543101149689601E-2</v>
      </c>
      <c r="H161" s="33">
        <f t="shared" si="41"/>
        <v>0.18410212230265408</v>
      </c>
      <c r="I161" s="33">
        <f t="shared" si="41"/>
        <v>0.40088245079716978</v>
      </c>
      <c r="J161" s="33">
        <f t="shared" si="41"/>
        <v>0.90862081026711339</v>
      </c>
      <c r="K161" s="33">
        <f t="shared" si="41"/>
        <v>0.93564809546538497</v>
      </c>
      <c r="L161" s="33">
        <f t="shared" si="41"/>
        <v>1.3432596640807715</v>
      </c>
      <c r="M161" s="33">
        <f t="shared" si="41"/>
        <v>1.8314111548110608</v>
      </c>
      <c r="N161" s="33">
        <f t="shared" si="41"/>
        <v>2.3976969688336522</v>
      </c>
      <c r="O161" s="33">
        <f t="shared" si="41"/>
        <v>3.0887924703494112</v>
      </c>
      <c r="P161" s="33">
        <f t="shared" si="41"/>
        <v>4.9367732664061794</v>
      </c>
      <c r="Q161" s="33">
        <f t="shared" si="41"/>
        <v>7.3670171932695698</v>
      </c>
      <c r="R161" s="33">
        <f t="shared" si="41"/>
        <v>7.2824177593815804</v>
      </c>
      <c r="S161" s="33">
        <f t="shared" si="41"/>
        <v>9.4275120284503995</v>
      </c>
      <c r="T161" s="33">
        <f t="shared" si="41"/>
        <v>13.103988446774661</v>
      </c>
      <c r="U161" s="33">
        <f t="shared" si="41"/>
        <v>11.45690352405601</v>
      </c>
      <c r="V161" s="33">
        <f t="shared" si="41"/>
        <v>13.181044947486797</v>
      </c>
      <c r="W161" s="33">
        <f t="shared" si="41"/>
        <v>15.277597551369015</v>
      </c>
      <c r="X161" s="33">
        <f t="shared" si="41"/>
        <v>21.265896137208173</v>
      </c>
      <c r="Y161" s="33">
        <f t="shared" si="41"/>
        <v>23.571301593364243</v>
      </c>
      <c r="Z161" s="33">
        <f t="shared" si="41"/>
        <v>25.691269427294255</v>
      </c>
      <c r="AA161" s="33">
        <f t="shared" si="41"/>
        <v>31.037615779265835</v>
      </c>
      <c r="AB161" s="33">
        <f t="shared" si="41"/>
        <v>33.428800644171787</v>
      </c>
      <c r="AC161" s="33">
        <f t="shared" si="41"/>
        <v>34.336525668004754</v>
      </c>
      <c r="AD161" s="33">
        <f t="shared" si="41"/>
        <v>36.090328836706817</v>
      </c>
      <c r="AE161" s="33">
        <f t="shared" si="41"/>
        <v>35.510525192426854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0</v>
      </c>
      <c r="D162" s="94">
        <f>+'CO2'!D162+'abs CO2'!D162+'CH4'!D162*PCG!$C$5+N2O!D162*PCG!$C$6+HFC!D162+PFC!D162+'SF6'!D162</f>
        <v>0</v>
      </c>
      <c r="E162" s="94">
        <f>+'CO2'!E162+'abs CO2'!E162+'CH4'!E162*PCG!$C$5+N2O!E162*PCG!$C$6+HFC!E162+PFC!E162+'SF6'!E162</f>
        <v>0</v>
      </c>
      <c r="F162" s="94">
        <f>+'CO2'!F162+'abs CO2'!F162+'CH4'!F162*PCG!$C$5+N2O!F162*PCG!$C$6+HFC!F162+PFC!F162+'SF6'!F162</f>
        <v>0</v>
      </c>
      <c r="G162" s="94">
        <f>+'CO2'!G162+'abs CO2'!G162+'CH4'!G162*PCG!$C$5+N2O!G162*PCG!$C$6+HFC!G162+PFC!G162+'SF6'!G162</f>
        <v>0</v>
      </c>
      <c r="H162" s="94">
        <f>+'CO2'!H162+'abs CO2'!H162+'CH4'!H162*PCG!$C$5+N2O!H162*PCG!$C$6+HFC!H162+PFC!H162+'SF6'!H162</f>
        <v>0</v>
      </c>
      <c r="I162" s="94">
        <f>+'CO2'!I162+'abs CO2'!I162+'CH4'!I162*PCG!$C$5+N2O!I162*PCG!$C$6+HFC!I162+PFC!I162+'SF6'!I162</f>
        <v>0</v>
      </c>
      <c r="J162" s="94">
        <f>+'CO2'!J162+'abs CO2'!J162+'CH4'!J162*PCG!$C$5+N2O!J162*PCG!$C$6+HFC!J162+PFC!J162+'SF6'!J162</f>
        <v>0</v>
      </c>
      <c r="K162" s="94">
        <f>+'CO2'!K162+'abs CO2'!K162+'CH4'!K162*PCG!$C$5+N2O!K162*PCG!$C$6+HFC!K162+PFC!K162+'SF6'!K162</f>
        <v>0</v>
      </c>
      <c r="L162" s="94">
        <f>+'CO2'!L162+'abs CO2'!L162+'CH4'!L162*PCG!$C$5+N2O!L162*PCG!$C$6+HFC!L162+PFC!L162+'SF6'!L162</f>
        <v>0</v>
      </c>
      <c r="M162" s="94">
        <f>+'CO2'!M162+'abs CO2'!M162+'CH4'!M162*PCG!$C$5+N2O!M162*PCG!$C$6+HFC!M162+PFC!M162+'SF6'!M162</f>
        <v>0</v>
      </c>
      <c r="N162" s="94">
        <f>+'CO2'!N162+'abs CO2'!N162+'CH4'!N162*PCG!$C$5+N2O!N162*PCG!$C$6+HFC!N162+PFC!N162+'SF6'!N162</f>
        <v>0</v>
      </c>
      <c r="O162" s="94">
        <f>+'CO2'!O162+'abs CO2'!O162+'CH4'!O162*PCG!$C$5+N2O!O162*PCG!$C$6+HFC!O162+PFC!O162+'SF6'!O162</f>
        <v>0</v>
      </c>
      <c r="P162" s="94">
        <f>+'CO2'!P162+'abs CO2'!P162+'CH4'!P162*PCG!$C$5+N2O!P162*PCG!$C$6+HFC!P162+PFC!P162+'SF6'!P162</f>
        <v>0</v>
      </c>
      <c r="Q162" s="94">
        <f>+'CO2'!Q162+'abs CO2'!Q162+'CH4'!Q162*PCG!$C$5+N2O!Q162*PCG!$C$6+HFC!Q162+PFC!Q162+'SF6'!Q162</f>
        <v>0</v>
      </c>
      <c r="R162" s="94">
        <f>+'CO2'!R162+'abs CO2'!R162+'CH4'!R162*PCG!$C$5+N2O!R162*PCG!$C$6+HFC!R162+PFC!R162+'SF6'!R162</f>
        <v>0</v>
      </c>
      <c r="S162" s="94">
        <f>+'CO2'!S162+'abs CO2'!S162+'CH4'!S162*PCG!$C$5+N2O!S162*PCG!$C$6+HFC!S162+PFC!S162+'SF6'!S162</f>
        <v>0.19820620480692899</v>
      </c>
      <c r="T162" s="94">
        <f>+'CO2'!T162+'abs CO2'!T162+'CH4'!T162*PCG!$C$5+N2O!T162*PCG!$C$6+HFC!T162+PFC!T162+'SF6'!T162</f>
        <v>0.29366185234093978</v>
      </c>
      <c r="U162" s="94">
        <f>+'CO2'!U162+'abs CO2'!U162+'CH4'!U162*PCG!$C$5+N2O!U162*PCG!$C$6+HFC!U162+PFC!U162+'SF6'!U162</f>
        <v>0.33424123131277306</v>
      </c>
      <c r="V162" s="94">
        <f>+'CO2'!V162+'abs CO2'!V162+'CH4'!V162*PCG!$C$5+N2O!V162*PCG!$C$6+HFC!V162+PFC!V162+'SF6'!V162</f>
        <v>0.36192763081910739</v>
      </c>
      <c r="W162" s="94">
        <f>+'CO2'!W162+'abs CO2'!W162+'CH4'!W162*PCG!$C$5+N2O!W162*PCG!$C$6+HFC!W162+PFC!W162+'SF6'!W162</f>
        <v>1.0485032540223493</v>
      </c>
      <c r="X162" s="94">
        <f>+'CO2'!X162+'abs CO2'!X162+'CH4'!X162*PCG!$C$5+N2O!X162*PCG!$C$6+HFC!X162+PFC!X162+'SF6'!X162</f>
        <v>2.0286742626883663</v>
      </c>
      <c r="Y162" s="94">
        <f>+'CO2'!Y162+'abs CO2'!Y162+'CH4'!Y162*PCG!$C$5+N2O!Y162*PCG!$C$6+HFC!Y162+PFC!Y162+'SF6'!Y162</f>
        <v>2.1659512624513493</v>
      </c>
      <c r="Z162" s="94">
        <f>+'CO2'!Z162+'abs CO2'!Z162+'CH4'!Z162*PCG!$C$5+N2O!Z162*PCG!$C$6+HFC!Z162+PFC!Z162+'SF6'!Z162</f>
        <v>2.4890464190863781</v>
      </c>
      <c r="AA162" s="94">
        <f>+'CO2'!AA162+'abs CO2'!AA162+'CH4'!AA162*PCG!$C$5+N2O!AA162*PCG!$C$6+HFC!AA162+PFC!AA162+'SF6'!AA162</f>
        <v>2.5840975470964151</v>
      </c>
      <c r="AB162" s="94">
        <f>+'CO2'!AB162+'abs CO2'!AB162+'CH4'!AB162*PCG!$C$5+N2O!AB162*PCG!$C$6+HFC!AB162+PFC!AB162+'SF6'!AB162</f>
        <v>5.7387031722315349</v>
      </c>
      <c r="AC162" s="94">
        <f>+'CO2'!AC162+'abs CO2'!AC162+'CH4'!AC162*PCG!$C$5+N2O!AC162*PCG!$C$6+HFC!AC162+PFC!AC162+'SF6'!AC162</f>
        <v>6.0407275745913687</v>
      </c>
      <c r="AD162" s="94">
        <f>+'CO2'!AD162+'abs CO2'!AD162+'CH4'!AD162*PCG!$C$5+N2O!AD162*PCG!$C$6+HFC!AD162+PFC!AD162+'SF6'!AD162</f>
        <v>6.2306750531765482</v>
      </c>
      <c r="AE162" s="94">
        <f>+'CO2'!AE162+'abs CO2'!AE162+'CH4'!AE162*PCG!$C$5+N2O!AE162*PCG!$C$6+HFC!AE162+PFC!AE162+'SF6'!AE162</f>
        <v>6.4892626308966648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1.4559811324401654E-5</v>
      </c>
      <c r="E163" s="94">
        <f>+'CO2'!E163+'abs CO2'!E163+'CH4'!E163*PCG!$C$5+N2O!E163*PCG!$C$6+HFC!E163+PFC!E163+'SF6'!E163</f>
        <v>1.2699470178080836E-4</v>
      </c>
      <c r="F163" s="94">
        <f>+'CO2'!F163+'abs CO2'!F163+'CH4'!F163*PCG!$C$5+N2O!F163*PCG!$C$6+HFC!F163+PFC!F163+'SF6'!F163</f>
        <v>6.9577945759952717E-4</v>
      </c>
      <c r="G163" s="94">
        <f>+'CO2'!G163+'abs CO2'!G163+'CH4'!G163*PCG!$C$5+N2O!G163*PCG!$C$6+HFC!G163+PFC!G163+'SF6'!G163</f>
        <v>6.2705798262073058E-3</v>
      </c>
      <c r="H163" s="94">
        <f>+'CO2'!H163+'abs CO2'!H163+'CH4'!H163*PCG!$C$5+N2O!H163*PCG!$C$6+HFC!H163+PFC!H163+'SF6'!H163</f>
        <v>1.0717537008427104E-2</v>
      </c>
      <c r="I163" s="94">
        <f>+'CO2'!I163+'abs CO2'!I163+'CH4'!I163*PCG!$C$5+N2O!I163*PCG!$C$6+HFC!I163+PFC!I163+'SF6'!I163</f>
        <v>3.3795757313148954E-2</v>
      </c>
      <c r="J163" s="94">
        <f>+'CO2'!J163+'abs CO2'!J163+'CH4'!J163*PCG!$C$5+N2O!J163*PCG!$C$6+HFC!J163+PFC!J163+'SF6'!J163</f>
        <v>6.6715024517419327E-2</v>
      </c>
      <c r="K163" s="94">
        <f>+'CO2'!K163+'abs CO2'!K163+'CH4'!K163*PCG!$C$5+N2O!K163*PCG!$C$6+HFC!K163+PFC!K163+'SF6'!K163</f>
        <v>5.648607840522421E-2</v>
      </c>
      <c r="L163" s="94">
        <f>+'CO2'!L163+'abs CO2'!L163+'CH4'!L163*PCG!$C$5+N2O!L163*PCG!$C$6+HFC!L163+PFC!L163+'SF6'!L163</f>
        <v>5.4714064471083283E-2</v>
      </c>
      <c r="M163" s="94">
        <f>+'CO2'!M163+'abs CO2'!M163+'CH4'!M163*PCG!$C$5+N2O!M163*PCG!$C$6+HFC!M163+PFC!M163+'SF6'!M163</f>
        <v>0.12931065026384386</v>
      </c>
      <c r="N163" s="94">
        <f>+'CO2'!N163+'abs CO2'!N163+'CH4'!N163*PCG!$C$5+N2O!N163*PCG!$C$6+HFC!N163+PFC!N163+'SF6'!N163</f>
        <v>0.13642776237965282</v>
      </c>
      <c r="O163" s="94">
        <f>+'CO2'!O163+'abs CO2'!O163+'CH4'!O163*PCG!$C$5+N2O!O163*PCG!$C$6+HFC!O163+PFC!O163+'SF6'!O163</f>
        <v>0.10388425730710737</v>
      </c>
      <c r="P163" s="94">
        <f>+'CO2'!P163+'abs CO2'!P163+'CH4'!P163*PCG!$C$5+N2O!P163*PCG!$C$6+HFC!P163+PFC!P163+'SF6'!P163</f>
        <v>0.14185605822974798</v>
      </c>
      <c r="Q163" s="94">
        <f>+'CO2'!Q163+'abs CO2'!Q163+'CH4'!Q163*PCG!$C$5+N2O!Q163*PCG!$C$6+HFC!Q163+PFC!Q163+'SF6'!Q163</f>
        <v>0.18306274586953869</v>
      </c>
      <c r="R163" s="94">
        <f>+'CO2'!R163+'abs CO2'!R163+'CH4'!R163*PCG!$C$5+N2O!R163*PCG!$C$6+HFC!R163+PFC!R163+'SF6'!R163</f>
        <v>0.27419058435407417</v>
      </c>
      <c r="S163" s="94">
        <f>+'CO2'!S163+'abs CO2'!S163+'CH4'!S163*PCG!$C$5+N2O!S163*PCG!$C$6+HFC!S163+PFC!S163+'SF6'!S163</f>
        <v>0.27292719058096709</v>
      </c>
      <c r="T163" s="94">
        <f>+'CO2'!T163+'abs CO2'!T163+'CH4'!T163*PCG!$C$5+N2O!T163*PCG!$C$6+HFC!T163+PFC!T163+'SF6'!T163</f>
        <v>0.34824452891591667</v>
      </c>
      <c r="U163" s="94">
        <f>+'CO2'!U163+'abs CO2'!U163+'CH4'!U163*PCG!$C$5+N2O!U163*PCG!$C$6+HFC!U163+PFC!U163+'SF6'!U163</f>
        <v>0.3127234014069597</v>
      </c>
      <c r="V163" s="94">
        <f>+'CO2'!V163+'abs CO2'!V163+'CH4'!V163*PCG!$C$5+N2O!V163*PCG!$C$6+HFC!V163+PFC!V163+'SF6'!V163</f>
        <v>0.37547327691927129</v>
      </c>
      <c r="W163" s="94">
        <f>+'CO2'!W163+'abs CO2'!W163+'CH4'!W163*PCG!$C$5+N2O!W163*PCG!$C$6+HFC!W163+PFC!W163+'SF6'!W163</f>
        <v>0.55066134877207285</v>
      </c>
      <c r="X163" s="94">
        <f>+'CO2'!X163+'abs CO2'!X163+'CH4'!X163*PCG!$C$5+N2O!X163*PCG!$C$6+HFC!X163+PFC!X163+'SF6'!X163</f>
        <v>0.96102332251508316</v>
      </c>
      <c r="Y163" s="94">
        <f>+'CO2'!Y163+'abs CO2'!Y163+'CH4'!Y163*PCG!$C$5+N2O!Y163*PCG!$C$6+HFC!Y163+PFC!Y163+'SF6'!Y163</f>
        <v>0.9848938840411271</v>
      </c>
      <c r="Z163" s="94">
        <f>+'CO2'!Z163+'abs CO2'!Z163+'CH4'!Z163*PCG!$C$5+N2O!Z163*PCG!$C$6+HFC!Z163+PFC!Z163+'SF6'!Z163</f>
        <v>0.82495785674933231</v>
      </c>
      <c r="AA163" s="94">
        <f>+'CO2'!AA163+'abs CO2'!AA163+'CH4'!AA163*PCG!$C$5+N2O!AA163*PCG!$C$6+HFC!AA163+PFC!AA163+'SF6'!AA163</f>
        <v>0.97102397834734333</v>
      </c>
      <c r="AB163" s="94">
        <f>+'CO2'!AB163+'abs CO2'!AB163+'CH4'!AB163*PCG!$C$5+N2O!AB163*PCG!$C$6+HFC!AB163+PFC!AB163+'SF6'!AB163</f>
        <v>1.448150864053168</v>
      </c>
      <c r="AC163" s="94">
        <f>+'CO2'!AC163+'abs CO2'!AC163+'CH4'!AC163*PCG!$C$5+N2O!AC163*PCG!$C$6+HFC!AC163+PFC!AC163+'SF6'!AC163</f>
        <v>1.3919741570352027</v>
      </c>
      <c r="AD163" s="94">
        <f>+'CO2'!AD163+'abs CO2'!AD163+'CH4'!AD163*PCG!$C$5+N2O!AD163*PCG!$C$6+HFC!AD163+PFC!AD163+'SF6'!AD163</f>
        <v>1.2198567932582909</v>
      </c>
      <c r="AE163" s="94">
        <f>+'CO2'!AE163+'abs CO2'!AE163+'CH4'!AE163*PCG!$C$5+N2O!AE163*PCG!$C$6+HFC!AE163+PFC!AE163+'SF6'!AE163</f>
        <v>1.3129276822247367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0.23151361381677335</v>
      </c>
      <c r="M164" s="94">
        <f>+'CO2'!M164+'abs CO2'!M164+'CH4'!M164*PCG!$C$5+N2O!M164*PCG!$C$6+HFC!M164+PFC!M164+'SF6'!M164</f>
        <v>0.33136085468769255</v>
      </c>
      <c r="N164" s="94">
        <f>+'CO2'!N164+'abs CO2'!N164+'CH4'!N164*PCG!$C$5+N2O!N164*PCG!$C$6+HFC!N164+PFC!N164+'SF6'!N164</f>
        <v>0.71584775143531332</v>
      </c>
      <c r="O164" s="94">
        <f>+'CO2'!O164+'abs CO2'!O164+'CH4'!O164*PCG!$C$5+N2O!O164*PCG!$C$6+HFC!O164+PFC!O164+'SF6'!O164</f>
        <v>1.0580595466439109</v>
      </c>
      <c r="P164" s="94">
        <f>+'CO2'!P164+'abs CO2'!P164+'CH4'!P164*PCG!$C$5+N2O!P164*PCG!$C$6+HFC!P164+PFC!P164+'SF6'!P164</f>
        <v>2.1584539143920707</v>
      </c>
      <c r="Q164" s="94">
        <f>+'CO2'!Q164+'abs CO2'!Q164+'CH4'!Q164*PCG!$C$5+N2O!Q164*PCG!$C$6+HFC!Q164+PFC!Q164+'SF6'!Q164</f>
        <v>3.9810174596856847</v>
      </c>
      <c r="R164" s="94">
        <f>+'CO2'!R164+'abs CO2'!R164+'CH4'!R164*PCG!$C$5+N2O!R164*PCG!$C$6+HFC!R164+PFC!R164+'SF6'!R164</f>
        <v>3.4393647785616701</v>
      </c>
      <c r="S164" s="94">
        <f>+'CO2'!S164+'abs CO2'!S164+'CH4'!S164*PCG!$C$5+N2O!S164*PCG!$C$6+HFC!S164+PFC!S164+'SF6'!S164</f>
        <v>4.2605175068311416</v>
      </c>
      <c r="T164" s="94">
        <f>+'CO2'!T164+'abs CO2'!T164+'CH4'!T164*PCG!$C$5+N2O!T164*PCG!$C$6+HFC!T164+PFC!T164+'SF6'!T164</f>
        <v>6.6251187992740315</v>
      </c>
      <c r="U164" s="94">
        <f>+'CO2'!U164+'abs CO2'!U164+'CH4'!U164*PCG!$C$5+N2O!U164*PCG!$C$6+HFC!U164+PFC!U164+'SF6'!U164</f>
        <v>4.2484794200429574</v>
      </c>
      <c r="V164" s="94">
        <f>+'CO2'!V164+'abs CO2'!V164+'CH4'!V164*PCG!$C$5+N2O!V164*PCG!$C$6+HFC!V164+PFC!V164+'SF6'!V164</f>
        <v>4.2409634747591483</v>
      </c>
      <c r="W164" s="94">
        <f>+'CO2'!W164+'abs CO2'!W164+'CH4'!W164*PCG!$C$5+N2O!W164*PCG!$C$6+HFC!W164+PFC!W164+'SF6'!W164</f>
        <v>5.5131392832110073</v>
      </c>
      <c r="X164" s="94">
        <f>+'CO2'!X164+'abs CO2'!X164+'CH4'!X164*PCG!$C$5+N2O!X164*PCG!$C$6+HFC!X164+PFC!X164+'SF6'!X164</f>
        <v>7.8797152977764782</v>
      </c>
      <c r="Y164" s="94">
        <f>+'CO2'!Y164+'abs CO2'!Y164+'CH4'!Y164*PCG!$C$5+N2O!Y164*PCG!$C$6+HFC!Y164+PFC!Y164+'SF6'!Y164</f>
        <v>9.118724514967548</v>
      </c>
      <c r="Z164" s="94">
        <f>+'CO2'!Z164+'abs CO2'!Z164+'CH4'!Z164*PCG!$C$5+N2O!Z164*PCG!$C$6+HFC!Z164+PFC!Z164+'SF6'!Z164</f>
        <v>9.1338291726858287</v>
      </c>
      <c r="AA164" s="94">
        <f>+'CO2'!AA164+'abs CO2'!AA164+'CH4'!AA164*PCG!$C$5+N2O!AA164*PCG!$C$6+HFC!AA164+PFC!AA164+'SF6'!AA164</f>
        <v>12.535915983133924</v>
      </c>
      <c r="AB164" s="94">
        <f>+'CO2'!AB164+'abs CO2'!AB164+'CH4'!AB164*PCG!$C$5+N2O!AB164*PCG!$C$6+HFC!AB164+PFC!AB164+'SF6'!AB164</f>
        <v>11.320016405653119</v>
      </c>
      <c r="AC164" s="94">
        <f>+'CO2'!AC164+'abs CO2'!AC164+'CH4'!AC164*PCG!$C$5+N2O!AC164*PCG!$C$6+HFC!AC164+PFC!AC164+'SF6'!AC164</f>
        <v>10.97851911045567</v>
      </c>
      <c r="AD164" s="94">
        <f>+'CO2'!AD164+'abs CO2'!AD164+'CH4'!AD164*PCG!$C$5+N2O!AD164*PCG!$C$6+HFC!AD164+PFC!AD164+'SF6'!AD164</f>
        <v>9.5108966262054331</v>
      </c>
      <c r="AE164" s="94">
        <f>+'CO2'!AE164+'abs CO2'!AE164+'CH4'!AE164*PCG!$C$5+N2O!AE164*PCG!$C$6+HFC!AE164+PFC!AE164+'SF6'!AE164</f>
        <v>6.334879635352757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2.4555060313822498E-3</v>
      </c>
      <c r="M165" s="94">
        <f>+'CO2'!M165+'abs CO2'!M165+'CH4'!M165*PCG!$C$5+N2O!M165*PCG!$C$6+HFC!M165+PFC!M165+'SF6'!M165</f>
        <v>3.4373620086114087E-3</v>
      </c>
      <c r="N165" s="94">
        <f>+'CO2'!N165+'abs CO2'!N165+'CH4'!N165*PCG!$C$5+N2O!N165*PCG!$C$6+HFC!N165+PFC!N165+'SF6'!N165</f>
        <v>3.8791815412493871E-3</v>
      </c>
      <c r="O165" s="94">
        <f>+'CO2'!O165+'abs CO2'!O165+'CH4'!O165*PCG!$C$5+N2O!O165*PCG!$C$6+HFC!O165+PFC!O165+'SF6'!O165</f>
        <v>1.4659424067945612E-2</v>
      </c>
      <c r="P165" s="94">
        <f>+'CO2'!P165+'abs CO2'!P165+'CH4'!P165*PCG!$C$5+N2O!P165*PCG!$C$6+HFC!P165+PFC!P165+'SF6'!P165</f>
        <v>4.5220556773903825E-2</v>
      </c>
      <c r="Q165" s="94">
        <f>+'CO2'!Q165+'abs CO2'!Q165+'CH4'!Q165*PCG!$C$5+N2O!Q165*PCG!$C$6+HFC!Q165+PFC!Q165+'SF6'!Q165</f>
        <v>9.2612438070250158E-2</v>
      </c>
      <c r="R165" s="94">
        <f>+'CO2'!R165+'abs CO2'!R165+'CH4'!R165*PCG!$C$5+N2O!R165*PCG!$C$6+HFC!R165+PFC!R165+'SF6'!R165</f>
        <v>9.6040003425403017E-2</v>
      </c>
      <c r="S165" s="94">
        <f>+'CO2'!S165+'abs CO2'!S165+'CH4'!S165*PCG!$C$5+N2O!S165*PCG!$C$6+HFC!S165+PFC!S165+'SF6'!S165</f>
        <v>0.18644645582098346</v>
      </c>
      <c r="T165" s="94">
        <f>+'CO2'!T165+'abs CO2'!T165+'CH4'!T165*PCG!$C$5+N2O!T165*PCG!$C$6+HFC!T165+PFC!T165+'SF6'!T165</f>
        <v>0.31369091760837325</v>
      </c>
      <c r="U165" s="94">
        <f>+'CO2'!U165+'abs CO2'!U165+'CH4'!U165*PCG!$C$5+N2O!U165*PCG!$C$6+HFC!U165+PFC!U165+'SF6'!U165</f>
        <v>0.22415180981402369</v>
      </c>
      <c r="V165" s="94">
        <f>+'CO2'!V165+'abs CO2'!V165+'CH4'!V165*PCG!$C$5+N2O!V165*PCG!$C$6+HFC!V165+PFC!V165+'SF6'!V165</f>
        <v>0.31080619973167872</v>
      </c>
      <c r="W165" s="94">
        <f>+'CO2'!W165+'abs CO2'!W165+'CH4'!W165*PCG!$C$5+N2O!W165*PCG!$C$6+HFC!W165+PFC!W165+'SF6'!W165</f>
        <v>0.39259851750343583</v>
      </c>
      <c r="X165" s="94">
        <f>+'CO2'!X165+'abs CO2'!X165+'CH4'!X165*PCG!$C$5+N2O!X165*PCG!$C$6+HFC!X165+PFC!X165+'SF6'!X165</f>
        <v>0.51002894467398585</v>
      </c>
      <c r="Y165" s="94">
        <f>+'CO2'!Y165+'abs CO2'!Y165+'CH4'!Y165*PCG!$C$5+N2O!Y165*PCG!$C$6+HFC!Y165+PFC!Y165+'SF6'!Y165</f>
        <v>0.6261746535130579</v>
      </c>
      <c r="Z165" s="94">
        <f>+'CO2'!Z165+'abs CO2'!Z165+'CH4'!Z165*PCG!$C$5+N2O!Z165*PCG!$C$6+HFC!Z165+PFC!Z165+'SF6'!Z165</f>
        <v>0.65840850248866689</v>
      </c>
      <c r="AA165" s="94">
        <f>+'CO2'!AA165+'abs CO2'!AA165+'CH4'!AA165*PCG!$C$5+N2O!AA165*PCG!$C$6+HFC!AA165+PFC!AA165+'SF6'!AA165</f>
        <v>0.81548015457575329</v>
      </c>
      <c r="AB165" s="94">
        <f>+'CO2'!AB165+'abs CO2'!AB165+'CH4'!AB165*PCG!$C$5+N2O!AB165*PCG!$C$6+HFC!AB165+PFC!AB165+'SF6'!AB165</f>
        <v>0.70718278414336899</v>
      </c>
      <c r="AC165" s="94">
        <f>+'CO2'!AC165+'abs CO2'!AC165+'CH4'!AC165*PCG!$C$5+N2O!AC165*PCG!$C$6+HFC!AC165+PFC!AC165+'SF6'!AC165</f>
        <v>0.65259755191638769</v>
      </c>
      <c r="AD165" s="94">
        <f>+'CO2'!AD165+'abs CO2'!AD165+'CH4'!AD165*PCG!$C$5+N2O!AD165*PCG!$C$6+HFC!AD165+PFC!AD165+'SF6'!AD165</f>
        <v>0.47631460125923725</v>
      </c>
      <c r="AE165" s="94">
        <f>+'CO2'!AE165+'abs CO2'!AE165+'CH4'!AE165*PCG!$C$5+N2O!AE165*PCG!$C$6+HFC!AE165+PFC!AE165+'SF6'!AE165</f>
        <v>0.25092285724432889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4.0070079398415185E-5</v>
      </c>
      <c r="G166" s="94">
        <f>+'CO2'!G166+'abs CO2'!G166+'CH4'!G166*PCG!$C$5+N2O!G166*PCG!$C$6+HFC!G166+PFC!G166+'SF6'!G166</f>
        <v>3.6148244003361516E-5</v>
      </c>
      <c r="H166" s="94">
        <f>+'CO2'!H166+'abs CO2'!H166+'CH4'!H166*PCG!$C$5+N2O!H166*PCG!$C$6+HFC!H166+PFC!H166+'SF6'!H166</f>
        <v>1.2546809305175762E-3</v>
      </c>
      <c r="I166" s="94">
        <f>+'CO2'!I166+'abs CO2'!I166+'CH4'!I166*PCG!$C$5+N2O!I166*PCG!$C$6+HFC!I166+PFC!I166+'SF6'!I166</f>
        <v>1.8573022609288826E-3</v>
      </c>
      <c r="J166" s="94">
        <f>+'CO2'!J166+'abs CO2'!J166+'CH4'!J166*PCG!$C$5+N2O!J166*PCG!$C$6+HFC!J166+PFC!J166+'SF6'!J166</f>
        <v>1.9111352991594294E-2</v>
      </c>
      <c r="K166" s="94">
        <f>+'CO2'!K166+'abs CO2'!K166+'CH4'!K166*PCG!$C$5+N2O!K166*PCG!$C$6+HFC!K166+PFC!K166+'SF6'!K166</f>
        <v>1.5478241265472915E-2</v>
      </c>
      <c r="L166" s="94">
        <f>+'CO2'!L166+'abs CO2'!L166+'CH4'!L166*PCG!$C$5+N2O!L166*PCG!$C$6+HFC!L166+PFC!L166+'SF6'!L166</f>
        <v>4.9565061250485459E-2</v>
      </c>
      <c r="M166" s="94">
        <f>+'CO2'!M166+'abs CO2'!M166+'CH4'!M166*PCG!$C$5+N2O!M166*PCG!$C$6+HFC!M166+PFC!M166+'SF6'!M166</f>
        <v>3.5554978976033082E-2</v>
      </c>
      <c r="N166" s="94">
        <f>+'CO2'!N166+'abs CO2'!N166+'CH4'!N166*PCG!$C$5+N2O!N166*PCG!$C$6+HFC!N166+PFC!N166+'SF6'!N166</f>
        <v>4.460442436839953E-2</v>
      </c>
      <c r="O166" s="94">
        <f>+'CO2'!O166+'abs CO2'!O166+'CH4'!O166*PCG!$C$5+N2O!O166*PCG!$C$6+HFC!O166+PFC!O166+'SF6'!O166</f>
        <v>0.2049827763583722</v>
      </c>
      <c r="P166" s="94">
        <f>+'CO2'!P166+'abs CO2'!P166+'CH4'!P166*PCG!$C$5+N2O!P166*PCG!$C$6+HFC!P166+PFC!P166+'SF6'!P166</f>
        <v>0.44528985786263586</v>
      </c>
      <c r="Q166" s="94">
        <f>+'CO2'!Q166+'abs CO2'!Q166+'CH4'!Q166*PCG!$C$5+N2O!Q166*PCG!$C$6+HFC!Q166+PFC!Q166+'SF6'!Q166</f>
        <v>0.58185264784460355</v>
      </c>
      <c r="R166" s="94">
        <f>+'CO2'!R166+'abs CO2'!R166+'CH4'!R166*PCG!$C$5+N2O!R166*PCG!$C$6+HFC!R166+PFC!R166+'SF6'!R166</f>
        <v>0.69895230412402432</v>
      </c>
      <c r="S166" s="94">
        <f>+'CO2'!S166+'abs CO2'!S166+'CH4'!S166*PCG!$C$5+N2O!S166*PCG!$C$6+HFC!S166+PFC!S166+'SF6'!S166</f>
        <v>1.1932977123902466</v>
      </c>
      <c r="T166" s="94">
        <f>+'CO2'!T166+'abs CO2'!T166+'CH4'!T166*PCG!$C$5+N2O!T166*PCG!$C$6+HFC!T166+PFC!T166+'SF6'!T166</f>
        <v>1.6259788182172648</v>
      </c>
      <c r="U166" s="94">
        <f>+'CO2'!U166+'abs CO2'!U166+'CH4'!U166*PCG!$C$5+N2O!U166*PCG!$C$6+HFC!U166+PFC!U166+'SF6'!U166</f>
        <v>1.8069021813769948</v>
      </c>
      <c r="V166" s="94">
        <f>+'CO2'!V166+'abs CO2'!V166+'CH4'!V166*PCG!$C$5+N2O!V166*PCG!$C$6+HFC!V166+PFC!V166+'SF6'!V166</f>
        <v>2.1306556072586349</v>
      </c>
      <c r="W166" s="94">
        <f>+'CO2'!W166+'abs CO2'!W166+'CH4'!W166*PCG!$C$5+N2O!W166*PCG!$C$6+HFC!W166+PFC!W166+'SF6'!W166</f>
        <v>2.6838421810520923</v>
      </c>
      <c r="X166" s="94">
        <f>+'CO2'!X166+'abs CO2'!X166+'CH4'!X166*PCG!$C$5+N2O!X166*PCG!$C$6+HFC!X166+PFC!X166+'SF6'!X166</f>
        <v>3.7419609004557355</v>
      </c>
      <c r="Y166" s="94">
        <f>+'CO2'!Y166+'abs CO2'!Y166+'CH4'!Y166*PCG!$C$5+N2O!Y166*PCG!$C$6+HFC!Y166+PFC!Y166+'SF6'!Y166</f>
        <v>3.760585115275167</v>
      </c>
      <c r="Z166" s="94">
        <f>+'CO2'!Z166+'abs CO2'!Z166+'CH4'!Z166*PCG!$C$5+N2O!Z166*PCG!$C$6+HFC!Z166+PFC!Z166+'SF6'!Z166</f>
        <v>5.1113499140358218</v>
      </c>
      <c r="AA166" s="94">
        <f>+'CO2'!AA166+'abs CO2'!AA166+'CH4'!AA166*PCG!$C$5+N2O!AA166*PCG!$C$6+HFC!AA166+PFC!AA166+'SF6'!AA166</f>
        <v>6.056760796177131</v>
      </c>
      <c r="AB166" s="94">
        <f>+'CO2'!AB166+'abs CO2'!AB166+'CH4'!AB166*PCG!$C$5+N2O!AB166*PCG!$C$6+HFC!AB166+PFC!AB166+'SF6'!AB166</f>
        <v>5.6284969970315295</v>
      </c>
      <c r="AC166" s="94">
        <f>+'CO2'!AC166+'abs CO2'!AC166+'CH4'!AC166*PCG!$C$5+N2O!AC166*PCG!$C$6+HFC!AC166+PFC!AC166+'SF6'!AC166</f>
        <v>6.1394543534402599</v>
      </c>
      <c r="AD166" s="94">
        <f>+'CO2'!AD166+'abs CO2'!AD166+'CH4'!AD166*PCG!$C$5+N2O!AD166*PCG!$C$6+HFC!AD166+PFC!AD166+'SF6'!AD166</f>
        <v>8.3343466405569142</v>
      </c>
      <c r="AE166" s="94">
        <f>+'CO2'!AE166+'abs CO2'!AE166+'CH4'!AE166*PCG!$C$5+N2O!AE166*PCG!$C$6+HFC!AE166+PFC!AE166+'SF6'!AE166</f>
        <v>10.365856412564597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2.360505894015922E-9</v>
      </c>
      <c r="F167" s="94">
        <f>+'CO2'!F167+'abs CO2'!F167+'CH4'!F167*PCG!$C$5+N2O!F167*PCG!$C$6+HFC!F167+PFC!F167+'SF6'!F167</f>
        <v>2.1877058611779969E-9</v>
      </c>
      <c r="G167" s="94">
        <f>+'CO2'!G167+'abs CO2'!G167+'CH4'!G167*PCG!$C$5+N2O!G167*PCG!$C$6+HFC!G167+PFC!G167+'SF6'!G167</f>
        <v>7.5236373079478933E-2</v>
      </c>
      <c r="H167" s="94">
        <f>+'CO2'!H167+'abs CO2'!H167+'CH4'!H167*PCG!$C$5+N2O!H167*PCG!$C$6+HFC!H167+PFC!H167+'SF6'!H167</f>
        <v>0.1721299043637094</v>
      </c>
      <c r="I167" s="94">
        <f>+'CO2'!I167+'abs CO2'!I167+'CH4'!I167*PCG!$C$5+N2O!I167*PCG!$C$6+HFC!I167+PFC!I167+'SF6'!I167</f>
        <v>0.36522939122309195</v>
      </c>
      <c r="J167" s="94">
        <f>+'CO2'!J167+'abs CO2'!J167+'CH4'!J167*PCG!$C$5+N2O!J167*PCG!$C$6+HFC!J167+PFC!J167+'SF6'!J167</f>
        <v>0.82279443275809971</v>
      </c>
      <c r="K167" s="94">
        <f>+'CO2'!K167+'abs CO2'!K167+'CH4'!K167*PCG!$C$5+N2O!K167*PCG!$C$6+HFC!K167+PFC!K167+'SF6'!K167</f>
        <v>0.8636837757946878</v>
      </c>
      <c r="L167" s="94">
        <f>+'CO2'!L167+'abs CO2'!L167+'CH4'!L167*PCG!$C$5+N2O!L167*PCG!$C$6+HFC!L167+PFC!L167+'SF6'!L167</f>
        <v>1.005011418511047</v>
      </c>
      <c r="M167" s="94">
        <f>+'CO2'!M167+'abs CO2'!M167+'CH4'!M167*PCG!$C$5+N2O!M167*PCG!$C$6+HFC!M167+PFC!M167+'SF6'!M167</f>
        <v>1.3317473088748799</v>
      </c>
      <c r="N167" s="94">
        <f>+'CO2'!N167+'abs CO2'!N167+'CH4'!N167*PCG!$C$5+N2O!N167*PCG!$C$6+HFC!N167+PFC!N167+'SF6'!N167</f>
        <v>1.4969378491090375</v>
      </c>
      <c r="O167" s="94">
        <f>+'CO2'!O167+'abs CO2'!O167+'CH4'!O167*PCG!$C$5+N2O!O167*PCG!$C$6+HFC!O167+PFC!O167+'SF6'!O167</f>
        <v>1.7072064659720751</v>
      </c>
      <c r="P167" s="94">
        <f>+'CO2'!P167+'abs CO2'!P167+'CH4'!P167*PCG!$C$5+N2O!P167*PCG!$C$6+HFC!P167+PFC!P167+'SF6'!P167</f>
        <v>2.1459528791478215</v>
      </c>
      <c r="Q167" s="94">
        <f>+'CO2'!Q167+'abs CO2'!Q167+'CH4'!Q167*PCG!$C$5+N2O!Q167*PCG!$C$6+HFC!Q167+PFC!Q167+'SF6'!Q167</f>
        <v>2.528471901799493</v>
      </c>
      <c r="R167" s="94">
        <f>+'CO2'!R167+'abs CO2'!R167+'CH4'!R167*PCG!$C$5+N2O!R167*PCG!$C$6+HFC!R167+PFC!R167+'SF6'!R167</f>
        <v>2.7738700889164094</v>
      </c>
      <c r="S167" s="94">
        <f>+'CO2'!S167+'abs CO2'!S167+'CH4'!S167*PCG!$C$5+N2O!S167*PCG!$C$6+HFC!S167+PFC!S167+'SF6'!S167</f>
        <v>3.3161169580201322</v>
      </c>
      <c r="T167" s="94">
        <f>+'CO2'!T167+'abs CO2'!T167+'CH4'!T167*PCG!$C$5+N2O!T167*PCG!$C$6+HFC!T167+PFC!T167+'SF6'!T167</f>
        <v>3.8972935304181338</v>
      </c>
      <c r="U167" s="94">
        <f>+'CO2'!U167+'abs CO2'!U167+'CH4'!U167*PCG!$C$5+N2O!U167*PCG!$C$6+HFC!U167+PFC!U167+'SF6'!U167</f>
        <v>4.5304054801023002</v>
      </c>
      <c r="V167" s="94">
        <f>+'CO2'!V167+'abs CO2'!V167+'CH4'!V167*PCG!$C$5+N2O!V167*PCG!$C$6+HFC!V167+PFC!V167+'SF6'!V167</f>
        <v>5.7612187579989556</v>
      </c>
      <c r="W167" s="94">
        <f>+'CO2'!W167+'abs CO2'!W167+'CH4'!W167*PCG!$C$5+N2O!W167*PCG!$C$6+HFC!W167+PFC!W167+'SF6'!W167</f>
        <v>5.0888529668080569</v>
      </c>
      <c r="X167" s="94">
        <f>+'CO2'!X167+'abs CO2'!X167+'CH4'!X167*PCG!$C$5+N2O!X167*PCG!$C$6+HFC!X167+PFC!X167+'SF6'!X167</f>
        <v>6.1444934090985264</v>
      </c>
      <c r="Y167" s="94">
        <f>+'CO2'!Y167+'abs CO2'!Y167+'CH4'!Y167*PCG!$C$5+N2O!Y167*PCG!$C$6+HFC!Y167+PFC!Y167+'SF6'!Y167</f>
        <v>6.9149721631159942</v>
      </c>
      <c r="Z167" s="94">
        <f>+'CO2'!Z167+'abs CO2'!Z167+'CH4'!Z167*PCG!$C$5+N2O!Z167*PCG!$C$6+HFC!Z167+PFC!Z167+'SF6'!Z167</f>
        <v>7.4736775622482261</v>
      </c>
      <c r="AA167" s="94">
        <f>+'CO2'!AA167+'abs CO2'!AA167+'CH4'!AA167*PCG!$C$5+N2O!AA167*PCG!$C$6+HFC!AA167+PFC!AA167+'SF6'!AA167</f>
        <v>8.0743373199352728</v>
      </c>
      <c r="AB167" s="94">
        <f>+'CO2'!AB167+'abs CO2'!AB167+'CH4'!AB167*PCG!$C$5+N2O!AB167*PCG!$C$6+HFC!AB167+PFC!AB167+'SF6'!AB167</f>
        <v>8.5862504210590682</v>
      </c>
      <c r="AC167" s="94">
        <f>+'CO2'!AC167+'abs CO2'!AC167+'CH4'!AC167*PCG!$C$5+N2O!AC167*PCG!$C$6+HFC!AC167+PFC!AC167+'SF6'!AC167</f>
        <v>9.1332529205658677</v>
      </c>
      <c r="AD167" s="94">
        <f>+'CO2'!AD167+'abs CO2'!AD167+'CH4'!AD167*PCG!$C$5+N2O!AD167*PCG!$C$6+HFC!AD167+PFC!AD167+'SF6'!AD167</f>
        <v>10.318239122250395</v>
      </c>
      <c r="AE167" s="94">
        <f>+'CO2'!AE167+'abs CO2'!AE167+'CH4'!AE167*PCG!$C$5+N2O!AE167*PCG!$C$6+HFC!AE167+PFC!AE167+'SF6'!AE167</f>
        <v>10.756675974143771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1.2825762560759606E-4</v>
      </c>
      <c r="Q168" s="94">
        <f>+'CO2'!Q168+'abs CO2'!Q168+'CH4'!Q168*PCG!$C$5+N2O!Q168*PCG!$C$6+HFC!Q168+PFC!Q168+'SF6'!Q168</f>
        <v>6.1142039211085984E-2</v>
      </c>
      <c r="R168" s="94">
        <f>+'CO2'!R168+'abs CO2'!R168+'CH4'!R168*PCG!$C$5+N2O!R168*PCG!$C$6+HFC!R168+PFC!R168+'SF6'!R168</f>
        <v>0.18311501480356271</v>
      </c>
      <c r="S168" s="94">
        <f>+'CO2'!S168+'abs CO2'!S168+'CH4'!S168*PCG!$C$5+N2O!S168*PCG!$C$6+HFC!S168+PFC!S168+'SF6'!S168</f>
        <v>0.13661308976068307</v>
      </c>
      <c r="T168" s="94">
        <f>+'CO2'!T168+'abs CO2'!T168+'CH4'!T168*PCG!$C$5+N2O!T168*PCG!$C$6+HFC!T168+PFC!T168+'SF6'!T168</f>
        <v>9.039535651718017E-2</v>
      </c>
      <c r="U168" s="94">
        <f>+'CO2'!U168+'abs CO2'!U168+'CH4'!U168*PCG!$C$5+N2O!U168*PCG!$C$6+HFC!U168+PFC!U168+'SF6'!U168</f>
        <v>0.25064095046784446</v>
      </c>
      <c r="V168" s="94">
        <f>+'CO2'!V168+'abs CO2'!V168+'CH4'!V168*PCG!$C$5+N2O!V168*PCG!$C$6+HFC!V168+PFC!V168+'SF6'!V168</f>
        <v>0.32689772269860889</v>
      </c>
      <c r="W168" s="94">
        <f>+'CO2'!W168+'abs CO2'!W168+'CH4'!W168*PCG!$C$5+N2O!W168*PCG!$C$6+HFC!W168+PFC!W168+'SF6'!W168</f>
        <v>0.94690328896607556</v>
      </c>
      <c r="X168" s="94">
        <f>+'CO2'!X168+'abs CO2'!X168+'CH4'!X168*PCG!$C$5+N2O!X168*PCG!$C$6+HFC!X168+PFC!X168+'SF6'!X168</f>
        <v>0.45429487283075509</v>
      </c>
      <c r="Y168" s="94">
        <f>+'CO2'!Y168+'abs CO2'!Y168+'CH4'!Y168*PCG!$C$5+N2O!Y168*PCG!$C$6+HFC!Y168+PFC!Y168+'SF6'!Y168</f>
        <v>0.970519656006538</v>
      </c>
      <c r="Z168" s="94">
        <f>+'CO2'!Z168+'abs CO2'!Z168+'CH4'!Z168*PCG!$C$5+N2O!Z168*PCG!$C$6+HFC!Z168+PFC!Z168+'SF6'!Z168</f>
        <v>0.66855428346595414</v>
      </c>
      <c r="AA168" s="94">
        <f>+'CO2'!AA168+'abs CO2'!AA168+'CH4'!AA168*PCG!$C$5+N2O!AA168*PCG!$C$6+HFC!AA168+PFC!AA168+'SF6'!AA168</f>
        <v>0.91221574216432033</v>
      </c>
      <c r="AB168" s="94">
        <f>+'CO2'!AB168+'abs CO2'!AB168+'CH4'!AB168*PCG!$C$5+N2O!AB168*PCG!$C$6+HFC!AB168+PFC!AB168+'SF6'!AB168</f>
        <v>1.0208037298442159</v>
      </c>
      <c r="AC168" s="94">
        <f>+'CO2'!AC168+'abs CO2'!AC168+'CH4'!AC168*PCG!$C$5+N2O!AC168*PCG!$C$6+HFC!AC168+PFC!AC168+'SF6'!AC168</f>
        <v>1.6193168777617553</v>
      </c>
      <c r="AD168" s="94">
        <f>+'CO2'!AD168+'abs CO2'!AD168+'CH4'!AD168*PCG!$C$5+N2O!AD168*PCG!$C$6+HFC!AD168+PFC!AD168+'SF6'!AD168</f>
        <v>1.4111036536671522</v>
      </c>
      <c r="AE168" s="94">
        <f>+'CO2'!AE168+'abs CO2'!AE168+'CH4'!AE168*PCG!$C$5+N2O!AE168*PCG!$C$6+HFC!AE168+PFC!AE168+'SF6'!AE168</f>
        <v>1.1604133363985589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6.9691587612591274E-3</v>
      </c>
      <c r="K169" s="94">
        <f>+'CO2'!K169+'abs CO2'!K169+'CH4'!K169*PCG!$C$5+N2O!K169*PCG!$C$6+HFC!K169+PFC!K169+'SF6'!K169</f>
        <v>1.7335074249807261E-2</v>
      </c>
      <c r="L169" s="94">
        <f>+'CO2'!L169+'abs CO2'!L169+'CH4'!L169*PCG!$C$5+N2O!L169*PCG!$C$6+HFC!L169+PFC!L169+'SF6'!L169</f>
        <v>3.4718073463144261E-2</v>
      </c>
      <c r="M169" s="94">
        <f>+'CO2'!M169+'abs CO2'!M169+'CH4'!M169*PCG!$C$5+N2O!M169*PCG!$C$6+HFC!M169+PFC!M169+'SF6'!M169</f>
        <v>6.3342571784046703E-2</v>
      </c>
      <c r="N169" s="94">
        <f>+'CO2'!N169+'abs CO2'!N169+'CH4'!N169*PCG!$C$5+N2O!N169*PCG!$C$6+HFC!N169+PFC!N169+'SF6'!N169</f>
        <v>0.10438561694826443</v>
      </c>
      <c r="O169" s="94">
        <f>+'CO2'!O169+'abs CO2'!O169+'CH4'!O169*PCG!$C$5+N2O!O169*PCG!$C$6+HFC!O169+PFC!O169+'SF6'!O169</f>
        <v>0.13729717611739994</v>
      </c>
      <c r="P169" s="94">
        <f>+'CO2'!P169+'abs CO2'!P169+'CH4'!P169*PCG!$C$5+N2O!P169*PCG!$C$6+HFC!P169+PFC!P169+'SF6'!P169</f>
        <v>0.17874024834866598</v>
      </c>
      <c r="Q169" s="94">
        <f>+'CO2'!Q169+'abs CO2'!Q169+'CH4'!Q169*PCG!$C$5+N2O!Q169*PCG!$C$6+HFC!Q169+PFC!Q169+'SF6'!Q169</f>
        <v>0.19715206641681077</v>
      </c>
      <c r="R169" s="94">
        <f>+'CO2'!R169+'abs CO2'!R169+'CH4'!R169*PCG!$C$5+N2O!R169*PCG!$C$6+HFC!R169+PFC!R169+'SF6'!R169</f>
        <v>0.23517746031109399</v>
      </c>
      <c r="S169" s="94">
        <f>+'CO2'!S169+'abs CO2'!S169+'CH4'!S169*PCG!$C$5+N2O!S169*PCG!$C$6+HFC!S169+PFC!S169+'SF6'!S169</f>
        <v>0.30709125239351498</v>
      </c>
      <c r="T169" s="94">
        <f>+'CO2'!T169+'abs CO2'!T169+'CH4'!T169*PCG!$C$5+N2O!T169*PCG!$C$6+HFC!T169+PFC!T169+'SF6'!T169</f>
        <v>0.39266583518423387</v>
      </c>
      <c r="U169" s="94">
        <f>+'CO2'!U169+'abs CO2'!U169+'CH4'!U169*PCG!$C$5+N2O!U169*PCG!$C$6+HFC!U169+PFC!U169+'SF6'!U169</f>
        <v>0.43592596603745415</v>
      </c>
      <c r="V169" s="94">
        <f>+'CO2'!V169+'abs CO2'!V169+'CH4'!V169*PCG!$C$5+N2O!V169*PCG!$C$6+HFC!V169+PFC!V169+'SF6'!V169</f>
        <v>0.47772272906367447</v>
      </c>
      <c r="W169" s="94">
        <f>+'CO2'!W169+'abs CO2'!W169+'CH4'!W169*PCG!$C$5+N2O!W169*PCG!$C$6+HFC!W169+PFC!W169+'SF6'!W169</f>
        <v>0.63194194240150514</v>
      </c>
      <c r="X169" s="94">
        <f>+'CO2'!X169+'abs CO2'!X169+'CH4'!X169*PCG!$C$5+N2O!X169*PCG!$C$6+HFC!X169+PFC!X169+'SF6'!X169</f>
        <v>0.82029280617071709</v>
      </c>
      <c r="Y169" s="94">
        <f>+'CO2'!Y169+'abs CO2'!Y169+'CH4'!Y169*PCG!$C$5+N2O!Y169*PCG!$C$6+HFC!Y169+PFC!Y169+'SF6'!Y169</f>
        <v>1.1844401838832921</v>
      </c>
      <c r="Z169" s="94">
        <f>+'CO2'!Z169+'abs CO2'!Z169+'CH4'!Z169*PCG!$C$5+N2O!Z169*PCG!$C$6+HFC!Z169+PFC!Z169+'SF6'!Z169</f>
        <v>1.4760123892815564</v>
      </c>
      <c r="AA169" s="94">
        <f>+'CO2'!AA169+'abs CO2'!AA169+'CH4'!AA169*PCG!$C$5+N2O!AA169*PCG!$C$6+HFC!AA169+PFC!AA169+'SF6'!AA169</f>
        <v>1.6315080844197285</v>
      </c>
      <c r="AB169" s="94">
        <f>+'CO2'!AB169+'abs CO2'!AB169+'CH4'!AB169*PCG!$C$5+N2O!AB169*PCG!$C$6+HFC!AB169+PFC!AB169+'SF6'!AB169</f>
        <v>1.6254894941539291</v>
      </c>
      <c r="AC169" s="94">
        <f>+'CO2'!AC169+'abs CO2'!AC169+'CH4'!AC169*PCG!$C$5+N2O!AC169*PCG!$C$6+HFC!AC169+PFC!AC169+'SF6'!AC169</f>
        <v>1.7250205002712176</v>
      </c>
      <c r="AD169" s="94">
        <f>+'CO2'!AD169+'abs CO2'!AD169+'CH4'!AD169*PCG!$C$5+N2O!AD169*PCG!$C$6+HFC!AD169+PFC!AD169+'SF6'!AD169</f>
        <v>1.6663113722874039</v>
      </c>
      <c r="AE169" s="94">
        <f>+'CO2'!AE169+'abs CO2'!AE169+'CH4'!AE169*PCG!$C$5+N2O!AE169*PCG!$C$6+HFC!AE169+PFC!AE169+'SF6'!AE169</f>
        <v>1.603802272125205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8.9851363324027128E-2</v>
      </c>
      <c r="V170" s="94">
        <f>+'CO2'!V170+'abs CO2'!V170+'CH4'!V170*PCG!$C$5+N2O!V170*PCG!$C$6+HFC!V170+PFC!V170+'SF6'!V170</f>
        <v>0.19575044261171917</v>
      </c>
      <c r="W170" s="94">
        <f>+'CO2'!W170+'abs CO2'!W170+'CH4'!W170*PCG!$C$5+N2O!W170*PCG!$C$6+HFC!W170+PFC!W170+'SF6'!W170</f>
        <v>0.23177452643907404</v>
      </c>
      <c r="X170" s="94">
        <f>+'CO2'!X170+'abs CO2'!X170+'CH4'!X170*PCG!$C$5+N2O!X170*PCG!$C$6+HFC!X170+PFC!X170+'SF6'!X170</f>
        <v>0.2558737629831066</v>
      </c>
      <c r="Y170" s="94">
        <f>+'CO2'!Y170+'abs CO2'!Y170+'CH4'!Y170*PCG!$C$5+N2O!Y170*PCG!$C$6+HFC!Y170+PFC!Y170+'SF6'!Y170</f>
        <v>0.28172951282411124</v>
      </c>
      <c r="Z170" s="94">
        <f>+'CO2'!Z170+'abs CO2'!Z170+'CH4'!Z170*PCG!$C$5+N2O!Z170*PCG!$C$6+HFC!Z170+PFC!Z170+'SF6'!Z170</f>
        <v>0.32230725610774191</v>
      </c>
      <c r="AA170" s="94">
        <f>+'CO2'!AA170+'abs CO2'!AA170+'CH4'!AA170*PCG!$C$5+N2O!AA170*PCG!$C$6+HFC!AA170+PFC!AA170+'SF6'!AA170</f>
        <v>0.31336091346262812</v>
      </c>
      <c r="AB170" s="94">
        <f>+'CO2'!AB170+'abs CO2'!AB170+'CH4'!AB170*PCG!$C$5+N2O!AB170*PCG!$C$6+HFC!AB170+PFC!AB170+'SF6'!AB170</f>
        <v>0.2265612356569289</v>
      </c>
      <c r="AC170" s="94">
        <f>+'CO2'!AC170+'abs CO2'!AC170+'CH4'!AC170*PCG!$C$5+N2O!AC170*PCG!$C$6+HFC!AC170+PFC!AC170+'SF6'!AC170</f>
        <v>0.40501114281593742</v>
      </c>
      <c r="AD170" s="94">
        <f>+'CO2'!AD170+'abs CO2'!AD170+'CH4'!AD170*PCG!$C$5+N2O!AD170*PCG!$C$6+HFC!AD170+PFC!AD170+'SF6'!AD170</f>
        <v>0.53137216205621352</v>
      </c>
      <c r="AE170" s="94">
        <f>+'CO2'!AE170+'abs CO2'!AE170+'CH4'!AE170*PCG!$C$5+N2O!AE170*PCG!$C$6+HFC!AE170+PFC!AE170+'SF6'!AE170</f>
        <v>0.4039182408688039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4.0809370168618971E-3</v>
      </c>
      <c r="L171" s="94">
        <f>+'CO2'!L171+'abs CO2'!L171+'CH4'!L171*PCG!$C$5+N2O!L171*PCG!$C$6+HFC!L171+PFC!L171+'SF6'!L171</f>
        <v>2.2254398612816442E-2</v>
      </c>
      <c r="M171" s="94">
        <f>+'CO2'!M171+'abs CO2'!M171+'CH4'!M171*PCG!$C$5+N2O!M171*PCG!$C$6+HFC!M171+PFC!M171+'SF6'!M171</f>
        <v>4.1052917649137523E-2</v>
      </c>
      <c r="N171" s="94">
        <f>+'CO2'!N171+'abs CO2'!N171+'CH4'!N171*PCG!$C$5+N2O!N171*PCG!$C$6+HFC!N171+PFC!N171+'SF6'!N171</f>
        <v>4.4673351221974501E-2</v>
      </c>
      <c r="O171" s="94">
        <f>+'CO2'!O171+'abs CO2'!O171+'CH4'!O171*PCG!$C$5+N2O!O171*PCG!$C$6+HFC!O171+PFC!O171+'SF6'!O171</f>
        <v>4.4744417909783361E-2</v>
      </c>
      <c r="P171" s="94">
        <f>+'CO2'!P171+'abs CO2'!P171+'CH4'!P171*PCG!$C$5+N2O!P171*PCG!$C$6+HFC!P171+PFC!P171+'SF6'!P171</f>
        <v>1.5279154054774945E-2</v>
      </c>
      <c r="Q171" s="94">
        <f>+'CO2'!Q171+'abs CO2'!Q171+'CH4'!Q171*PCG!$C$5+N2O!Q171*PCG!$C$6+HFC!Q171+PFC!Q171+'SF6'!Q171</f>
        <v>8.6073570961961235E-3</v>
      </c>
      <c r="R171" s="94">
        <f>+'CO2'!R171+'abs CO2'!R171+'CH4'!R171*PCG!$C$5+N2O!R171*PCG!$C$6+HFC!R171+PFC!R171+'SF6'!R171</f>
        <v>1.0670803047984446E-2</v>
      </c>
      <c r="S171" s="94">
        <f>+'CO2'!S171+'abs CO2'!S171+'CH4'!S171*PCG!$C$5+N2O!S171*PCG!$C$6+HFC!S171+PFC!S171+'SF6'!S171</f>
        <v>1.4208350859077408E-2</v>
      </c>
      <c r="T171" s="94">
        <f>+'CO2'!T171+'abs CO2'!T171+'CH4'!T171*PCG!$C$5+N2O!T171*PCG!$C$6+HFC!T171+PFC!T171+'SF6'!T171</f>
        <v>1.3136325524467264E-2</v>
      </c>
      <c r="U171" s="94">
        <f>+'CO2'!U171+'abs CO2'!U171+'CH4'!U171*PCG!$C$5+N2O!U171*PCG!$C$6+HFC!U171+PFC!U171+'SF6'!U171</f>
        <v>7.6250388153789152E-3</v>
      </c>
      <c r="V171" s="94">
        <f>+'CO2'!V171+'abs CO2'!V171+'CH4'!V171*PCG!$C$5+N2O!V171*PCG!$C$6+HFC!V171+PFC!V171+'SF6'!V171</f>
        <v>6.0021246021738804E-3</v>
      </c>
      <c r="W171" s="94">
        <f>+'CO2'!W171+'abs CO2'!W171+'CH4'!W171*PCG!$C$5+N2O!W171*PCG!$C$6+HFC!W171+PFC!W171+'SF6'!W171</f>
        <v>1.6694990371886868E-2</v>
      </c>
      <c r="X171" s="94">
        <f>+'CO2'!X171+'abs CO2'!X171+'CH4'!X171*PCG!$C$5+N2O!X171*PCG!$C$6+HFC!X171+PFC!X171+'SF6'!X171</f>
        <v>3.4786861545194316E-2</v>
      </c>
      <c r="Y171" s="94">
        <f>+'CO2'!Y171+'abs CO2'!Y171+'CH4'!Y171*PCG!$C$5+N2O!Y171*PCG!$C$6+HFC!Y171+PFC!Y171+'SF6'!Y171</f>
        <v>6.0560150944139052E-2</v>
      </c>
      <c r="Z171" s="94">
        <f>+'CO2'!Z171+'abs CO2'!Z171+'CH4'!Z171*PCG!$C$5+N2O!Z171*PCG!$C$6+HFC!Z171+PFC!Z171+'SF6'!Z171</f>
        <v>9.3231063216759447E-2</v>
      </c>
      <c r="AA171" s="94">
        <f>+'CO2'!AA171+'abs CO2'!AA171+'CH4'!AA171*PCG!$C$5+N2O!AA171*PCG!$C$6+HFC!AA171+PFC!AA171+'SF6'!AA171</f>
        <v>9.7026992233498255E-2</v>
      </c>
      <c r="AB171" s="94">
        <f>+'CO2'!AB171+'abs CO2'!AB171+'CH4'!AB171*PCG!$C$5+N2O!AB171*PCG!$C$6+HFC!AB171+PFC!AB171+'SF6'!AB171</f>
        <v>0.23521295651246765</v>
      </c>
      <c r="AC171" s="94">
        <f>+'CO2'!AC171+'abs CO2'!AC171+'CH4'!AC171*PCG!$C$5+N2O!AC171*PCG!$C$6+HFC!AC171+PFC!AC171+'SF6'!AC171</f>
        <v>0.21522749179821341</v>
      </c>
      <c r="AD171" s="94">
        <f>+'CO2'!AD171+'abs CO2'!AD171+'CH4'!AD171*PCG!$C$5+N2O!AD171*PCG!$C$6+HFC!AD171+PFC!AD171+'SF6'!AD171</f>
        <v>0.20164545906992973</v>
      </c>
      <c r="AE171" s="94">
        <f>+'CO2'!AE171+'abs CO2'!AE171+'CH4'!AE171*PCG!$C$5+N2O!AE171*PCG!$C$6+HFC!AE171+PFC!AE171+'SF6'!AE171</f>
        <v>0.19421344532491205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1.0030950886685298E-2</v>
      </c>
      <c r="D173" s="33">
        <f t="shared" ref="D173:AE173" si="42">+D174+D178+D182+D186</f>
        <v>1.00309508866853E-2</v>
      </c>
      <c r="E173" s="33">
        <f t="shared" si="42"/>
        <v>1.00309508866853E-2</v>
      </c>
      <c r="F173" s="33">
        <f t="shared" si="42"/>
        <v>1.0030950886685297E-2</v>
      </c>
      <c r="G173" s="33">
        <f t="shared" si="42"/>
        <v>1.0030950886685298E-2</v>
      </c>
      <c r="H173" s="33">
        <f t="shared" si="42"/>
        <v>1.0030950886685297E-2</v>
      </c>
      <c r="I173" s="33">
        <f t="shared" si="42"/>
        <v>1.0030950886685297E-2</v>
      </c>
      <c r="J173" s="33">
        <f t="shared" si="42"/>
        <v>1.0030950886685297E-2</v>
      </c>
      <c r="K173" s="33">
        <f t="shared" si="42"/>
        <v>1.0030950886685297E-2</v>
      </c>
      <c r="L173" s="33">
        <f t="shared" si="42"/>
        <v>1.0030950886685298E-2</v>
      </c>
      <c r="M173" s="33">
        <f t="shared" si="42"/>
        <v>1.0030950886685298E-2</v>
      </c>
      <c r="N173" s="33">
        <f t="shared" si="42"/>
        <v>1.0030950886685298E-2</v>
      </c>
      <c r="O173" s="33">
        <f t="shared" si="42"/>
        <v>1.0030950886685298E-2</v>
      </c>
      <c r="P173" s="33">
        <f t="shared" si="42"/>
        <v>1.0142448869986772E-2</v>
      </c>
      <c r="Q173" s="33">
        <f t="shared" si="42"/>
        <v>1.0268039292811493E-2</v>
      </c>
      <c r="R173" s="33">
        <f t="shared" si="42"/>
        <v>1.0392637979807138E-2</v>
      </c>
      <c r="S173" s="33">
        <f t="shared" si="42"/>
        <v>1.0516258655762613E-2</v>
      </c>
      <c r="T173" s="33">
        <f t="shared" si="42"/>
        <v>1.0641639389087068E-2</v>
      </c>
      <c r="U173" s="33">
        <f t="shared" si="42"/>
        <v>1.076895588585605E-2</v>
      </c>
      <c r="V173" s="33">
        <f t="shared" si="42"/>
        <v>1.0895804522194028E-2</v>
      </c>
      <c r="W173" s="33">
        <f t="shared" si="42"/>
        <v>1.1018736156919366E-2</v>
      </c>
      <c r="X173" s="33">
        <f t="shared" si="42"/>
        <v>1.1155483857973939E-2</v>
      </c>
      <c r="Y173" s="33">
        <f t="shared" si="42"/>
        <v>4.1254182004213026E-2</v>
      </c>
      <c r="Z173" s="33">
        <f t="shared" si="42"/>
        <v>4.1469600427469958E-2</v>
      </c>
      <c r="AA173" s="33">
        <f t="shared" si="42"/>
        <v>4.1567648224304282E-2</v>
      </c>
      <c r="AB173" s="33">
        <f t="shared" si="42"/>
        <v>4.3926210139448488E-2</v>
      </c>
      <c r="AC173" s="33">
        <f t="shared" si="42"/>
        <v>3.6594075154313434E-2</v>
      </c>
      <c r="AD173" s="33">
        <f t="shared" si="42"/>
        <v>3.8279268438376118E-2</v>
      </c>
      <c r="AE173" s="33">
        <f t="shared" si="42"/>
        <v>3.5421182532075782E-2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0</v>
      </c>
      <c r="Q174" s="33">
        <f t="shared" si="43"/>
        <v>0</v>
      </c>
      <c r="R174" s="33">
        <f t="shared" si="43"/>
        <v>0</v>
      </c>
      <c r="S174" s="33">
        <f t="shared" si="43"/>
        <v>0</v>
      </c>
      <c r="T174" s="33">
        <f t="shared" si="43"/>
        <v>0</v>
      </c>
      <c r="U174" s="33">
        <f t="shared" si="43"/>
        <v>0</v>
      </c>
      <c r="V174" s="33">
        <f t="shared" si="43"/>
        <v>0</v>
      </c>
      <c r="W174" s="33">
        <f t="shared" si="43"/>
        <v>0</v>
      </c>
      <c r="X174" s="33">
        <f t="shared" si="43"/>
        <v>0</v>
      </c>
      <c r="Y174" s="33">
        <f t="shared" si="43"/>
        <v>3.1831155286276884E-2</v>
      </c>
      <c r="Z174" s="33">
        <f t="shared" si="43"/>
        <v>3.383127261269147E-2</v>
      </c>
      <c r="AA174" s="33">
        <f t="shared" si="43"/>
        <v>3.3349505136094672E-2</v>
      </c>
      <c r="AB174" s="33">
        <f t="shared" si="43"/>
        <v>3.5126087896360271E-2</v>
      </c>
      <c r="AC174" s="33">
        <f t="shared" si="43"/>
        <v>2.9411993820440428E-2</v>
      </c>
      <c r="AD174" s="33">
        <f t="shared" si="43"/>
        <v>3.2373987827145463E-2</v>
      </c>
      <c r="AE174" s="33">
        <f t="shared" si="43"/>
        <v>3.0760903137940554E-2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</v>
      </c>
      <c r="Q175" s="94">
        <f>+'CO2'!Q175+'abs CO2'!Q175+'CH4'!Q175*PCG!$C$5+N2O!Q175*PCG!$C$6+HFC!Q175+PFC!Q175+'SF6'!Q175</f>
        <v>0</v>
      </c>
      <c r="R175" s="94">
        <f>+'CO2'!R175+'abs CO2'!R175+'CH4'!R175*PCG!$C$5+N2O!R175*PCG!$C$6+HFC!R175+PFC!R175+'SF6'!R175</f>
        <v>0</v>
      </c>
      <c r="S175" s="94">
        <f>+'CO2'!S175+'abs CO2'!S175+'CH4'!S175*PCG!$C$5+N2O!S175*PCG!$C$6+HFC!S175+PFC!S175+'SF6'!S175</f>
        <v>0</v>
      </c>
      <c r="T175" s="94">
        <f>+'CO2'!T175+'abs CO2'!T175+'CH4'!T175*PCG!$C$5+N2O!T175*PCG!$C$6+HFC!T175+PFC!T175+'SF6'!T175</f>
        <v>0</v>
      </c>
      <c r="U175" s="94">
        <f>+'CO2'!U175+'abs CO2'!U175+'CH4'!U175*PCG!$C$5+N2O!U175*PCG!$C$6+HFC!U175+PFC!U175+'SF6'!U175</f>
        <v>0</v>
      </c>
      <c r="V175" s="94">
        <f>+'CO2'!V175+'abs CO2'!V175+'CH4'!V175*PCG!$C$5+N2O!V175*PCG!$C$6+HFC!V175+PFC!V175+'SF6'!V175</f>
        <v>0</v>
      </c>
      <c r="W175" s="94">
        <f>+'CO2'!W175+'abs CO2'!W175+'CH4'!W175*PCG!$C$5+N2O!W175*PCG!$C$6+HFC!W175+PFC!W175+'SF6'!W175</f>
        <v>0</v>
      </c>
      <c r="X175" s="94">
        <f>+'CO2'!X175+'abs CO2'!X175+'CH4'!X175*PCG!$C$5+N2O!X175*PCG!$C$6+HFC!X175+PFC!X175+'SF6'!X175</f>
        <v>0</v>
      </c>
      <c r="Y175" s="94">
        <f>+'CO2'!Y175+'abs CO2'!Y175+'CH4'!Y175*PCG!$C$5+N2O!Y175*PCG!$C$6+HFC!Y175+PFC!Y175+'SF6'!Y175</f>
        <v>4.5596753710996675E-3</v>
      </c>
      <c r="Z175" s="94">
        <f>+'CO2'!Z175+'abs CO2'!Z175+'CH4'!Z175*PCG!$C$5+N2O!Z175*PCG!$C$6+HFC!Z175+PFC!Z175+'SF6'!Z175</f>
        <v>6.1645213129102846E-3</v>
      </c>
      <c r="AA175" s="94">
        <f>+'CO2'!AA175+'abs CO2'!AA175+'CH4'!AA175*PCG!$C$5+N2O!AA175*PCG!$C$6+HFC!AA175+PFC!AA175+'SF6'!AA175</f>
        <v>4.2160662721893493E-3</v>
      </c>
      <c r="AB175" s="94">
        <f>+'CO2'!AB175+'abs CO2'!AB175+'CH4'!AB175*PCG!$C$5+N2O!AB175*PCG!$C$6+HFC!AB175+PFC!AB175+'SF6'!AB175</f>
        <v>4.5344516224552749E-3</v>
      </c>
      <c r="AC175" s="94">
        <f>+'CO2'!AC175+'abs CO2'!AC175+'CH4'!AC175*PCG!$C$5+N2O!AC175*PCG!$C$6+HFC!AC175+PFC!AC175+'SF6'!AC175</f>
        <v>4.4208105702992651E-3</v>
      </c>
      <c r="AD175" s="94">
        <f>+'CO2'!AD175+'abs CO2'!AD175+'CH4'!AD175*PCG!$C$5+N2O!AD175*PCG!$C$6+HFC!AD175+PFC!AD175+'SF6'!AD175</f>
        <v>7.3882130249543513E-3</v>
      </c>
      <c r="AE175" s="94">
        <f>+'CO2'!AE175+'abs CO2'!AE175+'CH4'!AE175*PCG!$C$5+N2O!AE175*PCG!$C$6+HFC!AE175+PFC!AE175+'SF6'!AE175</f>
        <v>5.9905232354835747E-3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0</v>
      </c>
      <c r="Q176" s="94">
        <f>+'CO2'!Q176+'abs CO2'!Q176+'CH4'!Q176*PCG!$C$5+N2O!Q176*PCG!$C$6+HFC!Q176+PFC!Q176+'SF6'!Q176</f>
        <v>0</v>
      </c>
      <c r="R176" s="94">
        <f>+'CO2'!R176+'abs CO2'!R176+'CH4'!R176*PCG!$C$5+N2O!R176*PCG!$C$6+HFC!R176+PFC!R176+'SF6'!R176</f>
        <v>0</v>
      </c>
      <c r="S176" s="94">
        <f>+'CO2'!S176+'abs CO2'!S176+'CH4'!S176*PCG!$C$5+N2O!S176*PCG!$C$6+HFC!S176+PFC!S176+'SF6'!S176</f>
        <v>0</v>
      </c>
      <c r="T176" s="94">
        <f>+'CO2'!T176+'abs CO2'!T176+'CH4'!T176*PCG!$C$5+N2O!T176*PCG!$C$6+HFC!T176+PFC!T176+'SF6'!T176</f>
        <v>0</v>
      </c>
      <c r="U176" s="94">
        <f>+'CO2'!U176+'abs CO2'!U176+'CH4'!U176*PCG!$C$5+N2O!U176*PCG!$C$6+HFC!U176+PFC!U176+'SF6'!U176</f>
        <v>0</v>
      </c>
      <c r="V176" s="94">
        <f>+'CO2'!V176+'abs CO2'!V176+'CH4'!V176*PCG!$C$5+N2O!V176*PCG!$C$6+HFC!V176+PFC!V176+'SF6'!V176</f>
        <v>0</v>
      </c>
      <c r="W176" s="94">
        <f>+'CO2'!W176+'abs CO2'!W176+'CH4'!W176*PCG!$C$5+N2O!W176*PCG!$C$6+HFC!W176+PFC!W176+'SF6'!W176</f>
        <v>0</v>
      </c>
      <c r="X176" s="94">
        <f>+'CO2'!X176+'abs CO2'!X176+'CH4'!X176*PCG!$C$5+N2O!X176*PCG!$C$6+HFC!X176+PFC!X176+'SF6'!X176</f>
        <v>0</v>
      </c>
      <c r="Y176" s="94">
        <f>+'CO2'!Y176+'abs CO2'!Y176+'CH4'!Y176*PCG!$C$5+N2O!Y176*PCG!$C$6+HFC!Y176+PFC!Y176+'SF6'!Y176</f>
        <v>2.6773575159042714E-2</v>
      </c>
      <c r="Z176" s="94">
        <f>+'CO2'!Z176+'abs CO2'!Z176+'CH4'!Z176*PCG!$C$5+N2O!Z176*PCG!$C$6+HFC!Z176+PFC!Z176+'SF6'!Z176</f>
        <v>2.7666751299781182E-2</v>
      </c>
      <c r="AA176" s="94">
        <f>+'CO2'!AA176+'abs CO2'!AA176+'CH4'!AA176*PCG!$C$5+N2O!AA176*PCG!$C$6+HFC!AA176+PFC!AA176+'SF6'!AA176</f>
        <v>2.6142906319526628E-2</v>
      </c>
      <c r="AB176" s="94">
        <f>+'CO2'!AB176+'abs CO2'!AB176+'CH4'!AB176*PCG!$C$5+N2O!AB176*PCG!$C$6+HFC!AB176+PFC!AB176+'SF6'!AB176</f>
        <v>2.5781272301048739E-2</v>
      </c>
      <c r="AC176" s="94">
        <f>+'CO2'!AC176+'abs CO2'!AC176+'CH4'!AC176*PCG!$C$5+N2O!AC176*PCG!$C$6+HFC!AC176+PFC!AC176+'SF6'!AC176</f>
        <v>2.4943770579333707E-2</v>
      </c>
      <c r="AD176" s="94">
        <f>+'CO2'!AD176+'abs CO2'!AD176+'CH4'!AD176*PCG!$C$5+N2O!AD176*PCG!$C$6+HFC!AD176+PFC!AD176+'SF6'!AD176</f>
        <v>2.465232306755934E-2</v>
      </c>
      <c r="AE176" s="94">
        <f>+'CO2'!AE176+'abs CO2'!AE176+'CH4'!AE176*PCG!$C$5+N2O!AE176*PCG!$C$6+HFC!AE176+PFC!AE176+'SF6'!AE176</f>
        <v>2.4172422784577159E-2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</v>
      </c>
      <c r="Q177" s="94">
        <f>+'CO2'!Q177+'abs CO2'!Q177+'CH4'!Q177*PCG!$C$5+N2O!Q177*PCG!$C$6+HFC!Q177+PFC!Q177+'SF6'!Q177</f>
        <v>0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</v>
      </c>
      <c r="T177" s="94">
        <f>+'CO2'!T177+'abs CO2'!T177+'CH4'!T177*PCG!$C$5+N2O!T177*PCG!$C$6+HFC!T177+PFC!T177+'SF6'!T177</f>
        <v>0</v>
      </c>
      <c r="U177" s="94">
        <f>+'CO2'!U177+'abs CO2'!U177+'CH4'!U177*PCG!$C$5+N2O!U177*PCG!$C$6+HFC!U177+PFC!U177+'SF6'!U177</f>
        <v>0</v>
      </c>
      <c r="V177" s="94">
        <f>+'CO2'!V177+'abs CO2'!V177+'CH4'!V177*PCG!$C$5+N2O!V177*PCG!$C$6+HFC!V177+PFC!V177+'SF6'!V177</f>
        <v>0</v>
      </c>
      <c r="W177" s="94">
        <f>+'CO2'!W177+'abs CO2'!W177+'CH4'!W177*PCG!$C$5+N2O!W177*PCG!$C$6+HFC!W177+PFC!W177+'SF6'!W177</f>
        <v>0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4.979047561345047E-4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2.9905325443786981E-3</v>
      </c>
      <c r="AB177" s="94">
        <f>+'CO2'!AB177+'abs CO2'!AB177+'CH4'!AB177*PCG!$C$5+N2O!AB177*PCG!$C$6+HFC!AB177+PFC!AB177+'SF6'!AB177</f>
        <v>4.8103639728562615E-3</v>
      </c>
      <c r="AC177" s="94">
        <f>+'CO2'!AC177+'abs CO2'!AC177+'CH4'!AC177*PCG!$C$5+N2O!AC177*PCG!$C$6+HFC!AC177+PFC!AC177+'SF6'!AC177</f>
        <v>4.7412670807453414E-5</v>
      </c>
      <c r="AD177" s="94">
        <f>+'CO2'!AD177+'abs CO2'!AD177+'CH4'!AD177*PCG!$C$5+N2O!AD177*PCG!$C$6+HFC!AD177+PFC!AD177+'SF6'!AD177</f>
        <v>3.3345173463177112E-4</v>
      </c>
      <c r="AE177" s="94">
        <f>+'CO2'!AE177+'abs CO2'!AE177+'CH4'!AE177*PCG!$C$5+N2O!AE177*PCG!$C$6+HFC!AE177+PFC!AE177+'SF6'!AE177</f>
        <v>5.979571178798196E-4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1.0030950886685298E-2</v>
      </c>
      <c r="D182" s="33">
        <f t="shared" ref="D182:AE182" si="45">+D183+D184+D185</f>
        <v>1.00309508866853E-2</v>
      </c>
      <c r="E182" s="33">
        <f t="shared" si="45"/>
        <v>1.00309508866853E-2</v>
      </c>
      <c r="F182" s="33">
        <f t="shared" si="45"/>
        <v>1.0030950886685297E-2</v>
      </c>
      <c r="G182" s="33">
        <f t="shared" si="45"/>
        <v>1.0030950886685298E-2</v>
      </c>
      <c r="H182" s="33">
        <f t="shared" si="45"/>
        <v>1.0030950886685297E-2</v>
      </c>
      <c r="I182" s="33">
        <f t="shared" si="45"/>
        <v>1.0030950886685297E-2</v>
      </c>
      <c r="J182" s="33">
        <f t="shared" si="45"/>
        <v>1.0030950886685297E-2</v>
      </c>
      <c r="K182" s="33">
        <f t="shared" si="45"/>
        <v>1.0030950886685297E-2</v>
      </c>
      <c r="L182" s="33">
        <f t="shared" si="45"/>
        <v>1.0030950886685298E-2</v>
      </c>
      <c r="M182" s="33">
        <f t="shared" si="45"/>
        <v>1.0030950886685298E-2</v>
      </c>
      <c r="N182" s="33">
        <f t="shared" si="45"/>
        <v>1.0030950886685298E-2</v>
      </c>
      <c r="O182" s="33">
        <f t="shared" si="45"/>
        <v>1.0030950886685298E-2</v>
      </c>
      <c r="P182" s="33">
        <f t="shared" si="45"/>
        <v>1.0142448869986772E-2</v>
      </c>
      <c r="Q182" s="33">
        <f t="shared" si="45"/>
        <v>1.0268039292811493E-2</v>
      </c>
      <c r="R182" s="33">
        <f t="shared" si="45"/>
        <v>1.0392637979807138E-2</v>
      </c>
      <c r="S182" s="33">
        <f t="shared" si="45"/>
        <v>1.0516258655762613E-2</v>
      </c>
      <c r="T182" s="33">
        <f t="shared" si="45"/>
        <v>1.0641639389087068E-2</v>
      </c>
      <c r="U182" s="33">
        <f t="shared" si="45"/>
        <v>1.076895588585605E-2</v>
      </c>
      <c r="V182" s="33">
        <f t="shared" si="45"/>
        <v>1.0895804522194028E-2</v>
      </c>
      <c r="W182" s="33">
        <f t="shared" si="45"/>
        <v>1.1018736156919366E-2</v>
      </c>
      <c r="X182" s="33">
        <f t="shared" si="45"/>
        <v>1.1155483857973939E-2</v>
      </c>
      <c r="Y182" s="33">
        <f t="shared" si="45"/>
        <v>9.4230267179361438E-3</v>
      </c>
      <c r="Z182" s="33">
        <f t="shared" si="45"/>
        <v>7.6383278147784846E-3</v>
      </c>
      <c r="AA182" s="33">
        <f t="shared" si="45"/>
        <v>8.218143088209607E-3</v>
      </c>
      <c r="AB182" s="33">
        <f t="shared" si="45"/>
        <v>8.8001222430882185E-3</v>
      </c>
      <c r="AC182" s="33">
        <f t="shared" si="45"/>
        <v>7.1820813338730055E-3</v>
      </c>
      <c r="AD182" s="33">
        <f t="shared" si="45"/>
        <v>5.9052806112306578E-3</v>
      </c>
      <c r="AE182" s="33">
        <f t="shared" si="45"/>
        <v>4.6602793941352269E-3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1.0030950886685298E-2</v>
      </c>
      <c r="D183" s="94">
        <f>+'CO2'!D183+'abs CO2'!D183+'CH4'!D183*PCG!$C$5+N2O!D183*PCG!$C$6+HFC!D183+PFC!D183+'SF6'!D183</f>
        <v>1.00309508866853E-2</v>
      </c>
      <c r="E183" s="94">
        <f>+'CO2'!E183+'abs CO2'!E183+'CH4'!E183*PCG!$C$5+N2O!E183*PCG!$C$6+HFC!E183+PFC!E183+'SF6'!E183</f>
        <v>1.00309508866853E-2</v>
      </c>
      <c r="F183" s="94">
        <f>+'CO2'!F183+'abs CO2'!F183+'CH4'!F183*PCG!$C$5+N2O!F183*PCG!$C$6+HFC!F183+PFC!F183+'SF6'!F183</f>
        <v>1.0030950886685297E-2</v>
      </c>
      <c r="G183" s="94">
        <f>+'CO2'!G183+'abs CO2'!G183+'CH4'!G183*PCG!$C$5+N2O!G183*PCG!$C$6+HFC!G183+PFC!G183+'SF6'!G183</f>
        <v>1.0030950886685298E-2</v>
      </c>
      <c r="H183" s="94">
        <f>+'CO2'!H183+'abs CO2'!H183+'CH4'!H183*PCG!$C$5+N2O!H183*PCG!$C$6+HFC!H183+PFC!H183+'SF6'!H183</f>
        <v>1.0030950886685297E-2</v>
      </c>
      <c r="I183" s="94">
        <f>+'CO2'!I183+'abs CO2'!I183+'CH4'!I183*PCG!$C$5+N2O!I183*PCG!$C$6+HFC!I183+PFC!I183+'SF6'!I183</f>
        <v>1.0030950886685297E-2</v>
      </c>
      <c r="J183" s="94">
        <f>+'CO2'!J183+'abs CO2'!J183+'CH4'!J183*PCG!$C$5+N2O!J183*PCG!$C$6+HFC!J183+PFC!J183+'SF6'!J183</f>
        <v>1.0030950886685297E-2</v>
      </c>
      <c r="K183" s="94">
        <f>+'CO2'!K183+'abs CO2'!K183+'CH4'!K183*PCG!$C$5+N2O!K183*PCG!$C$6+HFC!K183+PFC!K183+'SF6'!K183</f>
        <v>1.0030950886685297E-2</v>
      </c>
      <c r="L183" s="94">
        <f>+'CO2'!L183+'abs CO2'!L183+'CH4'!L183*PCG!$C$5+N2O!L183*PCG!$C$6+HFC!L183+PFC!L183+'SF6'!L183</f>
        <v>1.0030950886685298E-2</v>
      </c>
      <c r="M183" s="94">
        <f>+'CO2'!M183+'abs CO2'!M183+'CH4'!M183*PCG!$C$5+N2O!M183*PCG!$C$6+HFC!M183+PFC!M183+'SF6'!M183</f>
        <v>1.0030950886685298E-2</v>
      </c>
      <c r="N183" s="94">
        <f>+'CO2'!N183+'abs CO2'!N183+'CH4'!N183*PCG!$C$5+N2O!N183*PCG!$C$6+HFC!N183+PFC!N183+'SF6'!N183</f>
        <v>1.0030950886685298E-2</v>
      </c>
      <c r="O183" s="94">
        <f>+'CO2'!O183+'abs CO2'!O183+'CH4'!O183*PCG!$C$5+N2O!O183*PCG!$C$6+HFC!O183+PFC!O183+'SF6'!O183</f>
        <v>1.0030950886685298E-2</v>
      </c>
      <c r="P183" s="94">
        <f>+'CO2'!P183+'abs CO2'!P183+'CH4'!P183*PCG!$C$5+N2O!P183*PCG!$C$6+HFC!P183+PFC!P183+'SF6'!P183</f>
        <v>1.0142448869986772E-2</v>
      </c>
      <c r="Q183" s="94">
        <f>+'CO2'!Q183+'abs CO2'!Q183+'CH4'!Q183*PCG!$C$5+N2O!Q183*PCG!$C$6+HFC!Q183+PFC!Q183+'SF6'!Q183</f>
        <v>1.0268039292811493E-2</v>
      </c>
      <c r="R183" s="94">
        <f>+'CO2'!R183+'abs CO2'!R183+'CH4'!R183*PCG!$C$5+N2O!R183*PCG!$C$6+HFC!R183+PFC!R183+'SF6'!R183</f>
        <v>1.0392637979807138E-2</v>
      </c>
      <c r="S183" s="94">
        <f>+'CO2'!S183+'abs CO2'!S183+'CH4'!S183*PCG!$C$5+N2O!S183*PCG!$C$6+HFC!S183+PFC!S183+'SF6'!S183</f>
        <v>1.0516258655762613E-2</v>
      </c>
      <c r="T183" s="94">
        <f>+'CO2'!T183+'abs CO2'!T183+'CH4'!T183*PCG!$C$5+N2O!T183*PCG!$C$6+HFC!T183+PFC!T183+'SF6'!T183</f>
        <v>1.0641639389087068E-2</v>
      </c>
      <c r="U183" s="94">
        <f>+'CO2'!U183+'abs CO2'!U183+'CH4'!U183*PCG!$C$5+N2O!U183*PCG!$C$6+HFC!U183+PFC!U183+'SF6'!U183</f>
        <v>1.076895588585605E-2</v>
      </c>
      <c r="V183" s="94">
        <f>+'CO2'!V183+'abs CO2'!V183+'CH4'!V183*PCG!$C$5+N2O!V183*PCG!$C$6+HFC!V183+PFC!V183+'SF6'!V183</f>
        <v>1.0895804522194028E-2</v>
      </c>
      <c r="W183" s="94">
        <f>+'CO2'!W183+'abs CO2'!W183+'CH4'!W183*PCG!$C$5+N2O!W183*PCG!$C$6+HFC!W183+PFC!W183+'SF6'!W183</f>
        <v>1.1018736156919366E-2</v>
      </c>
      <c r="X183" s="94">
        <f>+'CO2'!X183+'abs CO2'!X183+'CH4'!X183*PCG!$C$5+N2O!X183*PCG!$C$6+HFC!X183+PFC!X183+'SF6'!X183</f>
        <v>1.1155483857973939E-2</v>
      </c>
      <c r="Y183" s="94">
        <f>+'CO2'!Y183+'abs CO2'!Y183+'CH4'!Y183*PCG!$C$5+N2O!Y183*PCG!$C$6+HFC!Y183+PFC!Y183+'SF6'!Y183</f>
        <v>9.4230267179361438E-3</v>
      </c>
      <c r="Z183" s="94">
        <f>+'CO2'!Z183+'abs CO2'!Z183+'CH4'!Z183*PCG!$C$5+N2O!Z183*PCG!$C$6+HFC!Z183+PFC!Z183+'SF6'!Z183</f>
        <v>7.6383278147784846E-3</v>
      </c>
      <c r="AA183" s="94">
        <f>+'CO2'!AA183+'abs CO2'!AA183+'CH4'!AA183*PCG!$C$5+N2O!AA183*PCG!$C$6+HFC!AA183+PFC!AA183+'SF6'!AA183</f>
        <v>8.218143088209607E-3</v>
      </c>
      <c r="AB183" s="94">
        <f>+'CO2'!AB183+'abs CO2'!AB183+'CH4'!AB183*PCG!$C$5+N2O!AB183*PCG!$C$6+HFC!AB183+PFC!AB183+'SF6'!AB183</f>
        <v>8.8001222430882185E-3</v>
      </c>
      <c r="AC183" s="94">
        <f>+'CO2'!AC183+'abs CO2'!AC183+'CH4'!AC183*PCG!$C$5+N2O!AC183*PCG!$C$6+HFC!AC183+PFC!AC183+'SF6'!AC183</f>
        <v>7.1820813338730055E-3</v>
      </c>
      <c r="AD183" s="94">
        <f>+'CO2'!AD183+'abs CO2'!AD183+'CH4'!AD183*PCG!$C$5+N2O!AD183*PCG!$C$6+HFC!AD183+PFC!AD183+'SF6'!AD183</f>
        <v>5.9052806112306578E-3</v>
      </c>
      <c r="AE183" s="94">
        <f>+'CO2'!AE183+'abs CO2'!AE183+'CH4'!AE183*PCG!$C$5+N2O!AE183*PCG!$C$6+HFC!AE183+PFC!AE183+'SF6'!AE183</f>
        <v>4.6602793941352269E-3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19.878333745070822</v>
      </c>
      <c r="D191" s="32">
        <f t="shared" si="47"/>
        <v>19.838445067670165</v>
      </c>
      <c r="E191" s="32">
        <f t="shared" si="47"/>
        <v>19.982157449762095</v>
      </c>
      <c r="F191" s="32">
        <f t="shared" si="47"/>
        <v>20.385560168316818</v>
      </c>
      <c r="G191" s="32">
        <f t="shared" si="47"/>
        <v>20.488873788741433</v>
      </c>
      <c r="H191" s="32">
        <f t="shared" si="47"/>
        <v>20.552261015803758</v>
      </c>
      <c r="I191" s="32">
        <f t="shared" si="47"/>
        <v>20.015972657665184</v>
      </c>
      <c r="J191" s="32">
        <f t="shared" si="47"/>
        <v>19.880335587988185</v>
      </c>
      <c r="K191" s="32">
        <f t="shared" si="47"/>
        <v>19.704673224080612</v>
      </c>
      <c r="L191" s="32">
        <f t="shared" si="47"/>
        <v>19.759442226377935</v>
      </c>
      <c r="M191" s="32">
        <f t="shared" si="47"/>
        <v>19.3632783912904</v>
      </c>
      <c r="N191" s="32">
        <f t="shared" si="47"/>
        <v>19.084538321235481</v>
      </c>
      <c r="O191" s="32">
        <f t="shared" si="47"/>
        <v>19.12567626155186</v>
      </c>
      <c r="P191" s="32">
        <f t="shared" si="47"/>
        <v>18.715132077301693</v>
      </c>
      <c r="Q191" s="32">
        <f t="shared" si="47"/>
        <v>19.042630698773646</v>
      </c>
      <c r="R191" s="32">
        <f t="shared" si="47"/>
        <v>18.546383455459907</v>
      </c>
      <c r="S191" s="32">
        <f t="shared" si="47"/>
        <v>18.562036651152216</v>
      </c>
      <c r="T191" s="32">
        <f t="shared" si="47"/>
        <v>18.671047785240972</v>
      </c>
      <c r="U191" s="32">
        <f t="shared" si="47"/>
        <v>18.896815318080414</v>
      </c>
      <c r="V191" s="32">
        <f t="shared" si="47"/>
        <v>18.900475328565136</v>
      </c>
      <c r="W191" s="32">
        <f t="shared" si="47"/>
        <v>18.977378117559738</v>
      </c>
      <c r="X191" s="32">
        <f t="shared" si="47"/>
        <v>18.461555116789665</v>
      </c>
      <c r="Y191" s="32">
        <f t="shared" si="47"/>
        <v>18.094225670994874</v>
      </c>
      <c r="Z191" s="32">
        <f t="shared" si="47"/>
        <v>18.087251246312501</v>
      </c>
      <c r="AA191" s="32">
        <f t="shared" si="47"/>
        <v>18.0458006851654</v>
      </c>
      <c r="AB191" s="32">
        <f t="shared" si="47"/>
        <v>18.117879834550063</v>
      </c>
      <c r="AC191" s="32">
        <f t="shared" si="47"/>
        <v>18.180477175470379</v>
      </c>
      <c r="AD191" s="32">
        <f t="shared" si="47"/>
        <v>18.348827419163147</v>
      </c>
      <c r="AE191" s="32">
        <f t="shared" si="47"/>
        <v>18.554083532720899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9.2676337267821118</v>
      </c>
      <c r="D192" s="33">
        <f t="shared" si="48"/>
        <v>9.254833611369925</v>
      </c>
      <c r="E192" s="33">
        <f t="shared" si="48"/>
        <v>9.2901184917804134</v>
      </c>
      <c r="F192" s="33">
        <f t="shared" si="48"/>
        <v>9.3718802510665995</v>
      </c>
      <c r="G192" s="33">
        <f t="shared" si="48"/>
        <v>9.4276189593761366</v>
      </c>
      <c r="H192" s="33">
        <f t="shared" si="48"/>
        <v>9.4122558576262723</v>
      </c>
      <c r="I192" s="33">
        <f t="shared" si="48"/>
        <v>9.0845814075280131</v>
      </c>
      <c r="J192" s="33">
        <f t="shared" si="48"/>
        <v>9.1263164942963826</v>
      </c>
      <c r="K192" s="33">
        <f t="shared" si="48"/>
        <v>9.0251930585425892</v>
      </c>
      <c r="L192" s="33">
        <f t="shared" si="48"/>
        <v>8.9251032418794178</v>
      </c>
      <c r="M192" s="33">
        <f t="shared" si="48"/>
        <v>8.8208956894999346</v>
      </c>
      <c r="N192" s="33">
        <f t="shared" si="48"/>
        <v>8.7291665242191883</v>
      </c>
      <c r="O192" s="33">
        <f t="shared" si="48"/>
        <v>8.6293384684004337</v>
      </c>
      <c r="P192" s="33">
        <f t="shared" si="48"/>
        <v>8.5234878735765953</v>
      </c>
      <c r="Q192" s="33">
        <f t="shared" si="48"/>
        <v>8.4225553844761567</v>
      </c>
      <c r="R192" s="33">
        <f t="shared" si="48"/>
        <v>8.3235851848074791</v>
      </c>
      <c r="S192" s="33">
        <f t="shared" si="48"/>
        <v>8.2259850835846215</v>
      </c>
      <c r="T192" s="33">
        <f t="shared" si="48"/>
        <v>8.1237057069102594</v>
      </c>
      <c r="U192" s="33">
        <f t="shared" si="48"/>
        <v>8.1261986530559494</v>
      </c>
      <c r="V192" s="33">
        <f t="shared" si="48"/>
        <v>8.1279756922847</v>
      </c>
      <c r="W192" s="33">
        <f t="shared" si="48"/>
        <v>8.1324448980552493</v>
      </c>
      <c r="X192" s="33">
        <f t="shared" si="48"/>
        <v>8.1099150158253437</v>
      </c>
      <c r="Y192" s="33">
        <f t="shared" si="48"/>
        <v>8.10756639254625</v>
      </c>
      <c r="Z192" s="33">
        <f t="shared" si="48"/>
        <v>8.0925624668161085</v>
      </c>
      <c r="AA192" s="33">
        <f t="shared" si="48"/>
        <v>8.0482219714011283</v>
      </c>
      <c r="AB192" s="33">
        <f t="shared" si="48"/>
        <v>8.0100415250225936</v>
      </c>
      <c r="AC192" s="33">
        <f t="shared" si="48"/>
        <v>8.0485817997976454</v>
      </c>
      <c r="AD192" s="33">
        <f t="shared" si="48"/>
        <v>8.0858170698909948</v>
      </c>
      <c r="AE192" s="33">
        <f t="shared" si="48"/>
        <v>8.1259036957077626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0.75280541384590882</v>
      </c>
      <c r="D193" s="33">
        <f t="shared" si="49"/>
        <v>0.76363603628108534</v>
      </c>
      <c r="E193" s="33">
        <f t="shared" si="49"/>
        <v>0.79274995413390348</v>
      </c>
      <c r="F193" s="33">
        <f t="shared" si="49"/>
        <v>0.82177063788822313</v>
      </c>
      <c r="G193" s="33">
        <f t="shared" si="49"/>
        <v>0.84874867628303619</v>
      </c>
      <c r="H193" s="33">
        <f t="shared" si="49"/>
        <v>0.85649438614600581</v>
      </c>
      <c r="I193" s="33">
        <f t="shared" si="49"/>
        <v>0.87889067828400469</v>
      </c>
      <c r="J193" s="33">
        <f t="shared" si="49"/>
        <v>0.94619149429638461</v>
      </c>
      <c r="K193" s="33">
        <f t="shared" si="49"/>
        <v>0.86881373550682006</v>
      </c>
      <c r="L193" s="33">
        <f t="shared" si="49"/>
        <v>0.79118075098401042</v>
      </c>
      <c r="M193" s="33">
        <f t="shared" si="49"/>
        <v>0.71372959727892349</v>
      </c>
      <c r="N193" s="33">
        <f t="shared" si="49"/>
        <v>0.63704646548897192</v>
      </c>
      <c r="O193" s="33">
        <f t="shared" si="49"/>
        <v>0.55968844014408925</v>
      </c>
      <c r="P193" s="33">
        <f t="shared" si="49"/>
        <v>0.48235635420456219</v>
      </c>
      <c r="Q193" s="33">
        <f t="shared" si="49"/>
        <v>0.40549969609322239</v>
      </c>
      <c r="R193" s="33">
        <f t="shared" si="49"/>
        <v>0.32853227495243498</v>
      </c>
      <c r="S193" s="33">
        <f t="shared" si="49"/>
        <v>0.25170049204552669</v>
      </c>
      <c r="T193" s="33">
        <f t="shared" si="49"/>
        <v>0.17475570691026018</v>
      </c>
      <c r="U193" s="33">
        <f t="shared" si="49"/>
        <v>0.16638931366957249</v>
      </c>
      <c r="V193" s="33">
        <f t="shared" si="49"/>
        <v>0.15736782645398348</v>
      </c>
      <c r="W193" s="33">
        <f t="shared" si="49"/>
        <v>0.14922179311793471</v>
      </c>
      <c r="X193" s="33">
        <f t="shared" si="49"/>
        <v>0.14087106650041745</v>
      </c>
      <c r="Y193" s="33">
        <f t="shared" si="49"/>
        <v>0.14859971225526697</v>
      </c>
      <c r="Z193" s="33">
        <f t="shared" si="49"/>
        <v>0.15632559690271719</v>
      </c>
      <c r="AA193" s="33">
        <f t="shared" si="49"/>
        <v>0.14736320672611539</v>
      </c>
      <c r="AB193" s="33">
        <f t="shared" si="49"/>
        <v>0.13819202308038972</v>
      </c>
      <c r="AC193" s="33">
        <f t="shared" si="49"/>
        <v>0.1371120155959123</v>
      </c>
      <c r="AD193" s="33">
        <f t="shared" si="49"/>
        <v>0.13621986128194807</v>
      </c>
      <c r="AE193" s="33">
        <f t="shared" si="49"/>
        <v>0.13532770696798382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2.1135243908596096E-2</v>
      </c>
      <c r="D194" s="94">
        <f>+'CO2'!D194+'abs CO2'!D194+'CH4'!D194*PCG!$C$5+N2O!D194*PCG!$C$6+HFC!D194+PFC!D194+'SF6'!D194</f>
        <v>2.1355262589179448E-2</v>
      </c>
      <c r="E194" s="94">
        <f>+'CO2'!E194+'abs CO2'!E194+'CH4'!E194*PCG!$C$5+N2O!E194*PCG!$C$6+HFC!E194+PFC!E194+'SF6'!E194</f>
        <v>2.2223297508207826E-2</v>
      </c>
      <c r="F194" s="94">
        <f>+'CO2'!F194+'abs CO2'!F194+'CH4'!F194*PCG!$C$5+N2O!F194*PCG!$C$6+HFC!F194+PFC!F194+'SF6'!F194</f>
        <v>2.3167885486583835E-2</v>
      </c>
      <c r="G194" s="94">
        <f>+'CO2'!G194+'abs CO2'!G194+'CH4'!G194*PCG!$C$5+N2O!G194*PCG!$C$6+HFC!G194+PFC!G194+'SF6'!G194</f>
        <v>2.4109661522354768E-2</v>
      </c>
      <c r="H194" s="94">
        <f>+'CO2'!H194+'abs CO2'!H194+'CH4'!H194*PCG!$C$5+N2O!H194*PCG!$C$6+HFC!H194+PFC!H194+'SF6'!H194</f>
        <v>2.4810627157659689E-2</v>
      </c>
      <c r="I194" s="94">
        <f>+'CO2'!I194+'abs CO2'!I194+'CH4'!I194*PCG!$C$5+N2O!I194*PCG!$C$6+HFC!I194+PFC!I194+'SF6'!I194</f>
        <v>2.531866637821361E-2</v>
      </c>
      <c r="J194" s="94">
        <f>+'CO2'!J194+'abs CO2'!J194+'CH4'!J194*PCG!$C$5+N2O!J194*PCG!$C$6+HFC!J194+PFC!J194+'SF6'!J194</f>
        <v>2.7207368440282934E-2</v>
      </c>
      <c r="K194" s="94">
        <f>+'CO2'!K194+'abs CO2'!K194+'CH4'!K194*PCG!$C$5+N2O!K194*PCG!$C$6+HFC!K194+PFC!K194+'SF6'!K194</f>
        <v>2.6202581050189952E-2</v>
      </c>
      <c r="L194" s="94">
        <f>+'CO2'!L194+'abs CO2'!L194+'CH4'!L194*PCG!$C$5+N2O!L194*PCG!$C$6+HFC!L194+PFC!L194+'SF6'!L194</f>
        <v>2.4876115327372612E-2</v>
      </c>
      <c r="M194" s="94">
        <f>+'CO2'!M194+'abs CO2'!M194+'CH4'!M194*PCG!$C$5+N2O!M194*PCG!$C$6+HFC!M194+PFC!M194+'SF6'!M194</f>
        <v>2.3668580164175633E-2</v>
      </c>
      <c r="N194" s="94">
        <f>+'CO2'!N194+'abs CO2'!N194+'CH4'!N194*PCG!$C$5+N2O!N194*PCG!$C$6+HFC!N194+PFC!N194+'SF6'!N194</f>
        <v>2.3169669576205094E-2</v>
      </c>
      <c r="O194" s="94">
        <f>+'CO2'!O194+'abs CO2'!O194+'CH4'!O194*PCG!$C$5+N2O!O194*PCG!$C$6+HFC!O194+PFC!O194+'SF6'!O194</f>
        <v>2.193992261128971E-2</v>
      </c>
      <c r="P194" s="94">
        <f>+'CO2'!P194+'abs CO2'!P194+'CH4'!P194*PCG!$C$5+N2O!P194*PCG!$C$6+HFC!P194+PFC!P194+'SF6'!P194</f>
        <v>2.0683579333129112E-2</v>
      </c>
      <c r="Q194" s="94">
        <f>+'CO2'!Q194+'abs CO2'!Q194+'CH4'!Q194*PCG!$C$5+N2O!Q194*PCG!$C$6+HFC!Q194+PFC!Q194+'SF6'!Q194</f>
        <v>1.9853488804403515E-2</v>
      </c>
      <c r="R194" s="94">
        <f>+'CO2'!R194+'abs CO2'!R194+'CH4'!R194*PCG!$C$5+N2O!R194*PCG!$C$6+HFC!R194+PFC!R194+'SF6'!R194</f>
        <v>1.8866775261770143E-2</v>
      </c>
      <c r="S194" s="94">
        <f>+'CO2'!S194+'abs CO2'!S194+'CH4'!S194*PCG!$C$5+N2O!S194*PCG!$C$6+HFC!S194+PFC!S194+'SF6'!S194</f>
        <v>1.7973110404228075E-2</v>
      </c>
      <c r="T194" s="94">
        <f>+'CO2'!T194+'abs CO2'!T194+'CH4'!T194*PCG!$C$5+N2O!T194*PCG!$C$6+HFC!T194+PFC!T194+'SF6'!T194</f>
        <v>1.6927080404137835E-2</v>
      </c>
      <c r="U194" s="94">
        <f>+'CO2'!U194+'abs CO2'!U194+'CH4'!U194*PCG!$C$5+N2O!U194*PCG!$C$6+HFC!U194+PFC!U194+'SF6'!U194</f>
        <v>1.6508422444381676E-2</v>
      </c>
      <c r="V194" s="94">
        <f>+'CO2'!V194+'abs CO2'!V194+'CH4'!V194*PCG!$C$5+N2O!V194*PCG!$C$6+HFC!V194+PFC!V194+'SF6'!V194</f>
        <v>1.5418207091942606E-2</v>
      </c>
      <c r="W194" s="94">
        <f>+'CO2'!W194+'abs CO2'!W194+'CH4'!W194*PCG!$C$5+N2O!W194*PCG!$C$6+HFC!W194+PFC!W194+'SF6'!W194</f>
        <v>1.5187306798464237E-2</v>
      </c>
      <c r="X194" s="94">
        <f>+'CO2'!X194+'abs CO2'!X194+'CH4'!X194*PCG!$C$5+N2O!X194*PCG!$C$6+HFC!X194+PFC!X194+'SF6'!X194</f>
        <v>1.4735894834173443E-2</v>
      </c>
      <c r="Y194" s="94">
        <f>+'CO2'!Y194+'abs CO2'!Y194+'CH4'!Y194*PCG!$C$5+N2O!Y194*PCG!$C$6+HFC!Y194+PFC!Y194+'SF6'!Y194</f>
        <v>1.5325764706320424E-2</v>
      </c>
      <c r="Z194" s="94">
        <f>+'CO2'!Z194+'abs CO2'!Z194+'CH4'!Z194*PCG!$C$5+N2O!Z194*PCG!$C$6+HFC!Z194+PFC!Z194+'SF6'!Z194</f>
        <v>1.5944950842641029E-2</v>
      </c>
      <c r="AA194" s="94">
        <f>+'CO2'!AA194+'abs CO2'!AA194+'CH4'!AA194*PCG!$C$5+N2O!AA194*PCG!$C$6+HFC!AA194+PFC!AA194+'SF6'!AA194</f>
        <v>1.5248894033001382E-2</v>
      </c>
      <c r="AB194" s="94">
        <f>+'CO2'!AB194+'abs CO2'!AB194+'CH4'!AB194*PCG!$C$5+N2O!AB194*PCG!$C$6+HFC!AB194+PFC!AB194+'SF6'!AB194</f>
        <v>1.4300690732746774E-2</v>
      </c>
      <c r="AC194" s="94">
        <f>+'CO2'!AC194+'abs CO2'!AC194+'CH4'!AC194*PCG!$C$5+N2O!AC194*PCG!$C$6+HFC!AC194+PFC!AC194+'SF6'!AC194</f>
        <v>1.4331471264774551E-2</v>
      </c>
      <c r="AD194" s="94">
        <f>+'CO2'!AD194+'abs CO2'!AD194+'CH4'!AD194*PCG!$C$5+N2O!AD194*PCG!$C$6+HFC!AD194+PFC!AD194+'SF6'!AD194</f>
        <v>1.4430579153772844E-2</v>
      </c>
      <c r="AE194" s="94">
        <f>+'CO2'!AE194+'abs CO2'!AE194+'CH4'!AE194*PCG!$C$5+N2O!AE194*PCG!$C$6+HFC!AE194+PFC!AE194+'SF6'!AE194</f>
        <v>1.4529687042771139E-2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0.73167016993731271</v>
      </c>
      <c r="D195" s="33">
        <f t="shared" si="50"/>
        <v>0.74228077369190593</v>
      </c>
      <c r="E195" s="33">
        <f t="shared" si="50"/>
        <v>0.77052665662569564</v>
      </c>
      <c r="F195" s="33">
        <f t="shared" si="50"/>
        <v>0.79860275240163925</v>
      </c>
      <c r="G195" s="33">
        <f t="shared" si="50"/>
        <v>0.82463901476068147</v>
      </c>
      <c r="H195" s="33">
        <f t="shared" si="50"/>
        <v>0.83168375898834612</v>
      </c>
      <c r="I195" s="33">
        <f t="shared" si="50"/>
        <v>0.85357201190579113</v>
      </c>
      <c r="J195" s="33">
        <f t="shared" si="50"/>
        <v>0.91898412585610167</v>
      </c>
      <c r="K195" s="33">
        <f t="shared" si="50"/>
        <v>0.84261115445663015</v>
      </c>
      <c r="L195" s="33">
        <f t="shared" si="50"/>
        <v>0.76630463565663776</v>
      </c>
      <c r="M195" s="33">
        <f t="shared" si="50"/>
        <v>0.69006101711474788</v>
      </c>
      <c r="N195" s="33">
        <f t="shared" si="50"/>
        <v>0.61387679591276678</v>
      </c>
      <c r="O195" s="33">
        <f t="shared" si="50"/>
        <v>0.53774851753279951</v>
      </c>
      <c r="P195" s="33">
        <f t="shared" si="50"/>
        <v>0.4616727748714331</v>
      </c>
      <c r="Q195" s="33">
        <f t="shared" si="50"/>
        <v>0.38564620728881888</v>
      </c>
      <c r="R195" s="33">
        <f t="shared" si="50"/>
        <v>0.30966549969066481</v>
      </c>
      <c r="S195" s="33">
        <f t="shared" si="50"/>
        <v>0.23372738164129864</v>
      </c>
      <c r="T195" s="33">
        <f t="shared" si="50"/>
        <v>0.15782862650612234</v>
      </c>
      <c r="U195" s="33">
        <f t="shared" si="50"/>
        <v>0.14988089122519083</v>
      </c>
      <c r="V195" s="33">
        <f t="shared" si="50"/>
        <v>0.14194961936204087</v>
      </c>
      <c r="W195" s="33">
        <f t="shared" si="50"/>
        <v>0.13403448631947049</v>
      </c>
      <c r="X195" s="33">
        <f t="shared" si="50"/>
        <v>0.12613517166624399</v>
      </c>
      <c r="Y195" s="33">
        <f t="shared" si="50"/>
        <v>0.13327394754894653</v>
      </c>
      <c r="Z195" s="33">
        <f t="shared" si="50"/>
        <v>0.14038064606007616</v>
      </c>
      <c r="AA195" s="33">
        <f t="shared" si="50"/>
        <v>0.13211431269311399</v>
      </c>
      <c r="AB195" s="33">
        <f t="shared" si="50"/>
        <v>0.12389133234764294</v>
      </c>
      <c r="AC195" s="33">
        <f t="shared" si="50"/>
        <v>0.12278054433113775</v>
      </c>
      <c r="AD195" s="33">
        <f t="shared" si="50"/>
        <v>0.12178928212817522</v>
      </c>
      <c r="AE195" s="33">
        <f t="shared" si="50"/>
        <v>0.12079801992521269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0.35194911674388774</v>
      </c>
      <c r="D196" s="94">
        <f>+'CO2'!D196+'abs CO2'!D196+'CH4'!D196*PCG!$C$5+N2O!D196*PCG!$C$6+HFC!D196+PFC!D196+'SF6'!D196</f>
        <v>0.35236958465006074</v>
      </c>
      <c r="E196" s="94">
        <f>+'CO2'!E196+'abs CO2'!E196+'CH4'!E196*PCG!$C$5+N2O!E196*PCG!$C$6+HFC!E196+PFC!E196+'SF6'!E196</f>
        <v>0.36658035603849132</v>
      </c>
      <c r="F196" s="94">
        <f>+'CO2'!F196+'abs CO2'!F196+'CH4'!F196*PCG!$C$5+N2O!F196*PCG!$C$6+HFC!F196+PFC!F196+'SF6'!F196</f>
        <v>0.37952258159152402</v>
      </c>
      <c r="G196" s="94">
        <f>+'CO2'!G196+'abs CO2'!G196+'CH4'!G196*PCG!$C$5+N2O!G196*PCG!$C$6+HFC!G196+PFC!G196+'SF6'!G196</f>
        <v>0.39160741131482235</v>
      </c>
      <c r="H196" s="94">
        <f>+'CO2'!H196+'abs CO2'!H196+'CH4'!H196*PCG!$C$5+N2O!H196*PCG!$C$6+HFC!H196+PFC!H196+'SF6'!H196</f>
        <v>0.39768958294211998</v>
      </c>
      <c r="I196" s="94">
        <f>+'CO2'!I196+'abs CO2'!I196+'CH4'!I196*PCG!$C$5+N2O!I196*PCG!$C$6+HFC!I196+PFC!I196+'SF6'!I196</f>
        <v>0.40595646308207473</v>
      </c>
      <c r="J196" s="94">
        <f>+'CO2'!J196+'abs CO2'!J196+'CH4'!J196*PCG!$C$5+N2O!J196*PCG!$C$6+HFC!J196+PFC!J196+'SF6'!J196</f>
        <v>0.44085962390294092</v>
      </c>
      <c r="K196" s="94">
        <f>+'CO2'!K196+'abs CO2'!K196+'CH4'!K196*PCG!$C$5+N2O!K196*PCG!$C$6+HFC!K196+PFC!K196+'SF6'!K196</f>
        <v>0.40290100558882469</v>
      </c>
      <c r="L196" s="94">
        <f>+'CO2'!L196+'abs CO2'!L196+'CH4'!L196*PCG!$C$5+N2O!L196*PCG!$C$6+HFC!L196+PFC!L196+'SF6'!L196</f>
        <v>0.3653242718244834</v>
      </c>
      <c r="M196" s="94">
        <f>+'CO2'!M196+'abs CO2'!M196+'CH4'!M196*PCG!$C$5+N2O!M196*PCG!$C$6+HFC!M196+PFC!M196+'SF6'!M196</f>
        <v>0.3281264162130812</v>
      </c>
      <c r="N196" s="94">
        <f>+'CO2'!N196+'abs CO2'!N196+'CH4'!N196*PCG!$C$5+N2O!N196*PCG!$C$6+HFC!N196+PFC!N196+'SF6'!N196</f>
        <v>0.29130446990830539</v>
      </c>
      <c r="O196" s="94">
        <f>+'CO2'!O196+'abs CO2'!O196+'CH4'!O196*PCG!$C$5+N2O!O196*PCG!$C$6+HFC!O196+PFC!O196+'SF6'!O196</f>
        <v>0.25485550106804494</v>
      </c>
      <c r="P196" s="94">
        <f>+'CO2'!P196+'abs CO2'!P196+'CH4'!P196*PCG!$C$5+N2O!P196*PCG!$C$6+HFC!P196+PFC!P196+'SF6'!P196</f>
        <v>0.21877661431805412</v>
      </c>
      <c r="Q196" s="94">
        <f>+'CO2'!Q196+'abs CO2'!Q196+'CH4'!Q196*PCG!$C$5+N2O!Q196*PCG!$C$6+HFC!Q196+PFC!Q196+'SF6'!Q196</f>
        <v>0.18306495022539343</v>
      </c>
      <c r="R196" s="94">
        <f>+'CO2'!R196+'abs CO2'!R196+'CH4'!R196*PCG!$C$5+N2O!R196*PCG!$C$6+HFC!R196+PFC!R196+'SF6'!R196</f>
        <v>0.14771768478145508</v>
      </c>
      <c r="S196" s="94">
        <f>+'CO2'!S196+'abs CO2'!S196+'CH4'!S196*PCG!$C$5+N2O!S196*PCG!$C$6+HFC!S196+PFC!S196+'SF6'!S196</f>
        <v>0.11273202889437223</v>
      </c>
      <c r="T196" s="94">
        <f>+'CO2'!T196+'abs CO2'!T196+'CH4'!T196*PCG!$C$5+N2O!T196*PCG!$C$6+HFC!T196+PFC!T196+'SF6'!T196</f>
        <v>7.8105227890630791E-2</v>
      </c>
      <c r="U196" s="94">
        <f>+'CO2'!U196+'abs CO2'!U196+'CH4'!U196*PCG!$C$5+N2O!U196*PCG!$C$6+HFC!U196+PFC!U196+'SF6'!U196</f>
        <v>7.4268757363198518E-2</v>
      </c>
      <c r="V196" s="94">
        <f>+'CO2'!V196+'abs CO2'!V196+'CH4'!V196*PCG!$C$5+N2O!V196*PCG!$C$6+HFC!V196+PFC!V196+'SF6'!V196</f>
        <v>7.0469926853623174E-2</v>
      </c>
      <c r="W196" s="94">
        <f>+'CO2'!W196+'abs CO2'!W196+'CH4'!W196*PCG!$C$5+N2O!W196*PCG!$C$6+HFC!W196+PFC!W196+'SF6'!W196</f>
        <v>6.6708450582029968E-2</v>
      </c>
      <c r="X196" s="94">
        <f>+'CO2'!X196+'abs CO2'!X196+'CH4'!X196*PCG!$C$5+N2O!X196*PCG!$C$6+HFC!X196+PFC!X196+'SF6'!X196</f>
        <v>6.2984046252022002E-2</v>
      </c>
      <c r="Y196" s="94">
        <f>+'CO2'!Y196+'abs CO2'!Y196+'CH4'!Y196*PCG!$C$5+N2O!Y196*PCG!$C$6+HFC!Y196+PFC!Y196+'SF6'!Y196</f>
        <v>6.7337245711055982E-2</v>
      </c>
      <c r="Z196" s="94">
        <f>+'CO2'!Z196+'abs CO2'!Z196+'CH4'!Z196*PCG!$C$5+N2O!Z196*PCG!$C$6+HFC!Z196+PFC!Z196+'SF6'!Z196</f>
        <v>7.1643451281761486E-2</v>
      </c>
      <c r="AA196" s="94">
        <f>+'CO2'!AA196+'abs CO2'!AA196+'CH4'!AA196*PCG!$C$5+N2O!AA196*PCG!$C$6+HFC!AA196+PFC!AA196+'SF6'!AA196</f>
        <v>6.6309844811712593E-2</v>
      </c>
      <c r="AB196" s="94">
        <f>+'CO2'!AB196+'abs CO2'!AB196+'CH4'!AB196*PCG!$C$5+N2O!AB196*PCG!$C$6+HFC!AB196+PFC!AB196+'SF6'!AB196</f>
        <v>6.1029619476042053E-2</v>
      </c>
      <c r="AC196" s="94">
        <f>+'CO2'!AC196+'abs CO2'!AC196+'CH4'!AC196*PCG!$C$5+N2O!AC196*PCG!$C$6+HFC!AC196+PFC!AC196+'SF6'!AC196</f>
        <v>6.113518254677703E-2</v>
      </c>
      <c r="AD196" s="94">
        <f>+'CO2'!AD196+'abs CO2'!AD196+'CH4'!AD196*PCG!$C$5+N2O!AD196*PCG!$C$6+HFC!AD196+PFC!AD196+'SF6'!AD196</f>
        <v>6.1557956927285246E-2</v>
      </c>
      <c r="AE196" s="94">
        <f>+'CO2'!AE196+'abs CO2'!AE196+'CH4'!AE196*PCG!$C$5+N2O!AE196*PCG!$C$6+HFC!AE196+PFC!AE196+'SF6'!AE196</f>
        <v>6.1980731307793455E-2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5.0933314755858147E-2</v>
      </c>
      <c r="D197" s="94">
        <f>+'CO2'!D197+'abs CO2'!D197+'CH4'!D197*PCG!$C$5+N2O!D197*PCG!$C$6+HFC!D197+PFC!D197+'SF6'!D197</f>
        <v>5.3807355762107746E-2</v>
      </c>
      <c r="E197" s="94">
        <f>+'CO2'!E197+'abs CO2'!E197+'CH4'!E197*PCG!$C$5+N2O!E197*PCG!$C$6+HFC!E197+PFC!E197+'SF6'!E197</f>
        <v>5.4057509041962382E-2</v>
      </c>
      <c r="F197" s="94">
        <f>+'CO2'!F197+'abs CO2'!F197+'CH4'!F197*PCG!$C$5+N2O!F197*PCG!$C$6+HFC!F197+PFC!F197+'SF6'!F197</f>
        <v>5.6263350213688793E-2</v>
      </c>
      <c r="G197" s="94">
        <f>+'CO2'!G197+'abs CO2'!G197+'CH4'!G197*PCG!$C$5+N2O!G197*PCG!$C$6+HFC!G197+PFC!G197+'SF6'!G197</f>
        <v>6.0076181077206102E-2</v>
      </c>
      <c r="H197" s="94">
        <f>+'CO2'!H197+'abs CO2'!H197+'CH4'!H197*PCG!$C$5+N2O!H197*PCG!$C$6+HFC!H197+PFC!H197+'SF6'!H197</f>
        <v>6.1894669618127666E-2</v>
      </c>
      <c r="I197" s="94">
        <f>+'CO2'!I197+'abs CO2'!I197+'CH4'!I197*PCG!$C$5+N2O!I197*PCG!$C$6+HFC!I197+PFC!I197+'SF6'!I197</f>
        <v>6.2089301435208646E-2</v>
      </c>
      <c r="J197" s="94">
        <f>+'CO2'!J197+'abs CO2'!J197+'CH4'!J197*PCG!$C$5+N2O!J197*PCG!$C$6+HFC!J197+PFC!J197+'SF6'!J197</f>
        <v>6.4677519972526618E-2</v>
      </c>
      <c r="K197" s="94">
        <f>+'CO2'!K197+'abs CO2'!K197+'CH4'!K197*PCG!$C$5+N2O!K197*PCG!$C$6+HFC!K197+PFC!K197+'SF6'!K197</f>
        <v>6.1186092433765396E-2</v>
      </c>
      <c r="L197" s="94">
        <f>+'CO2'!L197+'abs CO2'!L197+'CH4'!L197*PCG!$C$5+N2O!L197*PCG!$C$6+HFC!L197+PFC!L197+'SF6'!L197</f>
        <v>5.7631285601082008E-2</v>
      </c>
      <c r="M197" s="94">
        <f>+'CO2'!M197+'abs CO2'!M197+'CH4'!M197*PCG!$C$5+N2O!M197*PCG!$C$6+HFC!M197+PFC!M197+'SF6'!M197</f>
        <v>5.4012938376166067E-2</v>
      </c>
      <c r="N197" s="94">
        <f>+'CO2'!N197+'abs CO2'!N197+'CH4'!N197*PCG!$C$5+N2O!N197*PCG!$C$6+HFC!N197+PFC!N197+'SF6'!N197</f>
        <v>5.0330893085950651E-2</v>
      </c>
      <c r="O197" s="94">
        <f>+'CO2'!O197+'abs CO2'!O197+'CH4'!O197*PCG!$C$5+N2O!O197*PCG!$C$6+HFC!O197+PFC!O197+'SF6'!O197</f>
        <v>4.658499534475543E-2</v>
      </c>
      <c r="P197" s="94">
        <f>+'CO2'!P197+'abs CO2'!P197+'CH4'!P197*PCG!$C$5+N2O!P197*PCG!$C$6+HFC!P197+PFC!P197+'SF6'!P197</f>
        <v>4.2775093924348175E-2</v>
      </c>
      <c r="Q197" s="94">
        <f>+'CO2'!Q197+'abs CO2'!Q197+'CH4'!Q197*PCG!$C$5+N2O!Q197*PCG!$C$6+HFC!Q197+PFC!Q197+'SF6'!Q197</f>
        <v>3.890104063134199E-2</v>
      </c>
      <c r="R197" s="94">
        <f>+'CO2'!R197+'abs CO2'!R197+'CH4'!R197*PCG!$C$5+N2O!R197*PCG!$C$6+HFC!R197+PFC!R197+'SF6'!R197</f>
        <v>3.4962690191398416E-2</v>
      </c>
      <c r="S197" s="94">
        <f>+'CO2'!S197+'abs CO2'!S197+'CH4'!S197*PCG!$C$5+N2O!S197*PCG!$C$6+HFC!S197+PFC!S197+'SF6'!S197</f>
        <v>3.0959900139751684E-2</v>
      </c>
      <c r="T197" s="94">
        <f>+'CO2'!T197+'abs CO2'!T197+'CH4'!T197*PCG!$C$5+N2O!T197*PCG!$C$6+HFC!T197+PFC!T197+'SF6'!T197</f>
        <v>2.6892530717612387E-2</v>
      </c>
      <c r="U197" s="94">
        <f>+'CO2'!U197+'abs CO2'!U197+'CH4'!U197*PCG!$C$5+N2O!U197*PCG!$C$6+HFC!U197+PFC!U197+'SF6'!U197</f>
        <v>2.6005000847064433E-2</v>
      </c>
      <c r="V197" s="94">
        <f>+'CO2'!V197+'abs CO2'!V197+'CH4'!V197*PCG!$C$5+N2O!V197*PCG!$C$6+HFC!V197+PFC!V197+'SF6'!V197</f>
        <v>2.510135764623438E-2</v>
      </c>
      <c r="W197" s="94">
        <f>+'CO2'!W197+'abs CO2'!W197+'CH4'!W197*PCG!$C$5+N2O!W197*PCG!$C$6+HFC!W197+PFC!W197+'SF6'!W197</f>
        <v>2.4181565153133078E-2</v>
      </c>
      <c r="X197" s="94">
        <f>+'CO2'!X197+'abs CO2'!X197+'CH4'!X197*PCG!$C$5+N2O!X197*PCG!$C$6+HFC!X197+PFC!X197+'SF6'!X197</f>
        <v>2.3245588068965223E-2</v>
      </c>
      <c r="Y197" s="94">
        <f>+'CO2'!Y197+'abs CO2'!Y197+'CH4'!Y197*PCG!$C$5+N2O!Y197*PCG!$C$6+HFC!Y197+PFC!Y197+'SF6'!Y197</f>
        <v>2.4166810759153636E-2</v>
      </c>
      <c r="Z197" s="94">
        <f>+'CO2'!Z197+'abs CO2'!Z197+'CH4'!Z197*PCG!$C$5+N2O!Z197*PCG!$C$6+HFC!Z197+PFC!Z197+'SF6'!Z197</f>
        <v>2.5099240309206246E-2</v>
      </c>
      <c r="AA197" s="94">
        <f>+'CO2'!AA197+'abs CO2'!AA197+'CH4'!AA197*PCG!$C$5+N2O!AA197*PCG!$C$6+HFC!AA197+PFC!AA197+'SF6'!AA197</f>
        <v>2.47611311957368E-2</v>
      </c>
      <c r="AB197" s="94">
        <f>+'CO2'!AB197+'abs CO2'!AB197+'CH4'!AB197*PCG!$C$5+N2O!AB197*PCG!$C$6+HFC!AB197+PFC!AB197+'SF6'!AB197</f>
        <v>2.4415702261127874E-2</v>
      </c>
      <c r="AC197" s="94">
        <f>+'CO2'!AC197+'abs CO2'!AC197+'CH4'!AC197*PCG!$C$5+N2O!AC197*PCG!$C$6+HFC!AC197+PFC!AC197+'SF6'!AC197</f>
        <v>2.4575498299162214E-2</v>
      </c>
      <c r="AD197" s="94">
        <f>+'CO2'!AD197+'abs CO2'!AD197+'CH4'!AD197*PCG!$C$5+N2O!AD197*PCG!$C$6+HFC!AD197+PFC!AD197+'SF6'!AD197</f>
        <v>2.4559563402027067E-2</v>
      </c>
      <c r="AE197" s="94">
        <f>+'CO2'!AE197+'abs CO2'!AE197+'CH4'!AE197*PCG!$C$5+N2O!AE197*PCG!$C$6+HFC!AE197+PFC!AE197+'SF6'!AE197</f>
        <v>2.4543628504891921E-2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0.12363190586864006</v>
      </c>
      <c r="D198" s="94">
        <f>+'CO2'!D198+'abs CO2'!D198+'CH4'!D198*PCG!$C$5+N2O!D198*PCG!$C$6+HFC!D198+PFC!D198+'SF6'!D198</f>
        <v>0.12556455590951007</v>
      </c>
      <c r="E198" s="94">
        <f>+'CO2'!E198+'abs CO2'!E198+'CH4'!E198*PCG!$C$5+N2O!E198*PCG!$C$6+HFC!E198+PFC!E198+'SF6'!E198</f>
        <v>0.13162704167651351</v>
      </c>
      <c r="F198" s="94">
        <f>+'CO2'!F198+'abs CO2'!F198+'CH4'!F198*PCG!$C$5+N2O!F198*PCG!$C$6+HFC!F198+PFC!F198+'SF6'!F198</f>
        <v>0.13450326864169498</v>
      </c>
      <c r="G198" s="94">
        <f>+'CO2'!G198+'abs CO2'!G198+'CH4'!G198*PCG!$C$5+N2O!G198*PCG!$C$6+HFC!G198+PFC!G198+'SF6'!G198</f>
        <v>0.13958386288798813</v>
      </c>
      <c r="H198" s="94">
        <f>+'CO2'!H198+'abs CO2'!H198+'CH4'!H198*PCG!$C$5+N2O!H198*PCG!$C$6+HFC!H198+PFC!H198+'SF6'!H198</f>
        <v>0.13600673363657992</v>
      </c>
      <c r="I198" s="94">
        <f>+'CO2'!I198+'abs CO2'!I198+'CH4'!I198*PCG!$C$5+N2O!I198*PCG!$C$6+HFC!I198+PFC!I198+'SF6'!I198</f>
        <v>0.14737570236973968</v>
      </c>
      <c r="J198" s="94">
        <f>+'CO2'!J198+'abs CO2'!J198+'CH4'!J198*PCG!$C$5+N2O!J198*PCG!$C$6+HFC!J198+PFC!J198+'SF6'!J198</f>
        <v>0.17202855055991706</v>
      </c>
      <c r="K198" s="94">
        <f>+'CO2'!K198+'abs CO2'!K198+'CH4'!K198*PCG!$C$5+N2O!K198*PCG!$C$6+HFC!K198+PFC!K198+'SF6'!K198</f>
        <v>0.15715318688305846</v>
      </c>
      <c r="L198" s="94">
        <f>+'CO2'!L198+'abs CO2'!L198+'CH4'!L198*PCG!$C$5+N2O!L198*PCG!$C$6+HFC!L198+PFC!L198+'SF6'!L198</f>
        <v>0.14223876941447011</v>
      </c>
      <c r="M198" s="94">
        <f>+'CO2'!M198+'abs CO2'!M198+'CH4'!M198*PCG!$C$5+N2O!M198*PCG!$C$6+HFC!M198+PFC!M198+'SF6'!M198</f>
        <v>0.12728527098055209</v>
      </c>
      <c r="N198" s="94">
        <f>+'CO2'!N198+'abs CO2'!N198+'CH4'!N198*PCG!$C$5+N2O!N198*PCG!$C$6+HFC!N198+PFC!N198+'SF6'!N198</f>
        <v>0.11229266458866394</v>
      </c>
      <c r="O198" s="94">
        <f>+'CO2'!O198+'abs CO2'!O198+'CH4'!O198*PCG!$C$5+N2O!O198*PCG!$C$6+HFC!O198+PFC!O198+'SF6'!O198</f>
        <v>9.7260923425489379E-2</v>
      </c>
      <c r="P198" s="94">
        <f>+'CO2'!P198+'abs CO2'!P198+'CH4'!P198*PCG!$C$5+N2O!P198*PCG!$C$6+HFC!P198+PFC!P198+'SF6'!P198</f>
        <v>8.2190020855424151E-2</v>
      </c>
      <c r="Q198" s="94">
        <f>+'CO2'!Q198+'abs CO2'!Q198+'CH4'!Q198*PCG!$C$5+N2O!Q198*PCG!$C$6+HFC!Q198+PFC!Q198+'SF6'!Q198</f>
        <v>6.7079930418988826E-2</v>
      </c>
      <c r="R198" s="94">
        <f>+'CO2'!R198+'abs CO2'!R198+'CH4'!R198*PCG!$C$5+N2O!R198*PCG!$C$6+HFC!R198+PFC!R198+'SF6'!R198</f>
        <v>5.1930625831263941E-2</v>
      </c>
      <c r="S198" s="94">
        <f>+'CO2'!S198+'abs CO2'!S198+'CH4'!S198*PCG!$C$5+N2O!S198*PCG!$C$6+HFC!S198+PFC!S198+'SF6'!S198</f>
        <v>3.6742080980348979E-2</v>
      </c>
      <c r="T198" s="94">
        <f>+'CO2'!T198+'abs CO2'!T198+'CH4'!T198*PCG!$C$5+N2O!T198*PCG!$C$6+HFC!T198+PFC!T198+'SF6'!T198</f>
        <v>2.1514269925843169E-2</v>
      </c>
      <c r="U198" s="94">
        <f>+'CO2'!U198+'abs CO2'!U198+'CH4'!U198*PCG!$C$5+N2O!U198*PCG!$C$6+HFC!U198+PFC!U198+'SF6'!U198</f>
        <v>1.968614880348404E-2</v>
      </c>
      <c r="V198" s="94">
        <f>+'CO2'!V198+'abs CO2'!V198+'CH4'!V198*PCG!$C$5+N2O!V198*PCG!$C$6+HFC!V198+PFC!V198+'SF6'!V198</f>
        <v>1.7853267569468423E-2</v>
      </c>
      <c r="W198" s="94">
        <f>+'CO2'!W198+'abs CO2'!W198+'CH4'!W198*PCG!$C$5+N2O!W198*PCG!$C$6+HFC!W198+PFC!W198+'SF6'!W198</f>
        <v>1.601562308616793E-2</v>
      </c>
      <c r="X198" s="94">
        <f>+'CO2'!X198+'abs CO2'!X198+'CH4'!X198*PCG!$C$5+N2O!X198*PCG!$C$6+HFC!X198+PFC!X198+'SF6'!X198</f>
        <v>1.4173212236404947E-2</v>
      </c>
      <c r="Y198" s="94">
        <f>+'CO2'!Y198+'abs CO2'!Y198+'CH4'!Y198*PCG!$C$5+N2O!Y198*PCG!$C$6+HFC!Y198+PFC!Y198+'SF6'!Y198</f>
        <v>1.5600240065557363E-2</v>
      </c>
      <c r="Z198" s="94">
        <f>+'CO2'!Z198+'abs CO2'!Z198+'CH4'!Z198*PCG!$C$5+N2O!Z198*PCG!$C$6+HFC!Z198+PFC!Z198+'SF6'!Z198</f>
        <v>1.7030885968035283E-2</v>
      </c>
      <c r="AA198" s="94">
        <f>+'CO2'!AA198+'abs CO2'!AA198+'CH4'!AA198*PCG!$C$5+N2O!AA198*PCG!$C$6+HFC!AA198+PFC!AA198+'SF6'!AA198</f>
        <v>1.6133554749262168E-2</v>
      </c>
      <c r="AB198" s="94">
        <f>+'CO2'!AB198+'abs CO2'!AB198+'CH4'!AB198*PCG!$C$5+N2O!AB198*PCG!$C$6+HFC!AB198+PFC!AB198+'SF6'!AB198</f>
        <v>1.5233881301842452E-2</v>
      </c>
      <c r="AC198" s="94">
        <f>+'CO2'!AC198+'abs CO2'!AC198+'CH4'!AC198*PCG!$C$5+N2O!AC198*PCG!$C$6+HFC!AC198+PFC!AC198+'SF6'!AC198</f>
        <v>1.4442770228584322E-2</v>
      </c>
      <c r="AD198" s="94">
        <f>+'CO2'!AD198+'abs CO2'!AD198+'CH4'!AD198*PCG!$C$5+N2O!AD198*PCG!$C$6+HFC!AD198+PFC!AD198+'SF6'!AD198</f>
        <v>1.363219001588809E-2</v>
      </c>
      <c r="AE198" s="94">
        <f>+'CO2'!AE198+'abs CO2'!AE198+'CH4'!AE198*PCG!$C$5+N2O!AE198*PCG!$C$6+HFC!AE198+PFC!AE198+'SF6'!AE198</f>
        <v>1.2821609803191856E-2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0.10565393571292635</v>
      </c>
      <c r="D199" s="94">
        <f>+'CO2'!D199+'abs CO2'!D199+'CH4'!D199*PCG!$C$5+N2O!D199*PCG!$C$6+HFC!D199+PFC!D199+'SF6'!D199</f>
        <v>0.10734807451989435</v>
      </c>
      <c r="E199" s="94">
        <f>+'CO2'!E199+'abs CO2'!E199+'CH4'!E199*PCG!$C$5+N2O!E199*PCG!$C$6+HFC!E199+PFC!E199+'SF6'!E199</f>
        <v>0.11445179633059711</v>
      </c>
      <c r="F199" s="94">
        <f>+'CO2'!F199+'abs CO2'!F199+'CH4'!F199*PCG!$C$5+N2O!F199*PCG!$C$6+HFC!F199+PFC!F199+'SF6'!F199</f>
        <v>0.1170155974657652</v>
      </c>
      <c r="G199" s="94">
        <f>+'CO2'!G199+'abs CO2'!G199+'CH4'!G199*PCG!$C$5+N2O!G199*PCG!$C$6+HFC!G199+PFC!G199+'SF6'!G199</f>
        <v>0.11629654173587366</v>
      </c>
      <c r="H199" s="94">
        <f>+'CO2'!H199+'abs CO2'!H199+'CH4'!H199*PCG!$C$5+N2O!H199*PCG!$C$6+HFC!H199+PFC!H199+'SF6'!H199</f>
        <v>0.11902753322081609</v>
      </c>
      <c r="I199" s="94">
        <f>+'CO2'!I199+'abs CO2'!I199+'CH4'!I199*PCG!$C$5+N2O!I199*PCG!$C$6+HFC!I199+PFC!I199+'SF6'!I199</f>
        <v>0.1164001608700717</v>
      </c>
      <c r="J199" s="94">
        <f>+'CO2'!J199+'abs CO2'!J199+'CH4'!J199*PCG!$C$5+N2O!J199*PCG!$C$6+HFC!J199+PFC!J199+'SF6'!J199</f>
        <v>0.11797835702921115</v>
      </c>
      <c r="K199" s="94">
        <f>+'CO2'!K199+'abs CO2'!K199+'CH4'!K199*PCG!$C$5+N2O!K199*PCG!$C$6+HFC!K199+PFC!K199+'SF6'!K199</f>
        <v>0.10713413606591815</v>
      </c>
      <c r="L199" s="94">
        <f>+'CO2'!L199+'abs CO2'!L199+'CH4'!L199*PCG!$C$5+N2O!L199*PCG!$C$6+HFC!L199+PFC!L199+'SF6'!L199</f>
        <v>9.6078922774388328E-2</v>
      </c>
      <c r="M199" s="94">
        <f>+'CO2'!M199+'abs CO2'!M199+'CH4'!M199*PCG!$C$5+N2O!M199*PCG!$C$6+HFC!M199+PFC!M199+'SF6'!M199</f>
        <v>8.4812357578303132E-2</v>
      </c>
      <c r="N199" s="94">
        <f>+'CO2'!N199+'abs CO2'!N199+'CH4'!N199*PCG!$C$5+N2O!N199*PCG!$C$6+HFC!N199+PFC!N199+'SF6'!N199</f>
        <v>7.3334089175769376E-2</v>
      </c>
      <c r="O199" s="94">
        <f>+'CO2'!O199+'abs CO2'!O199+'CH4'!O199*PCG!$C$5+N2O!O199*PCG!$C$6+HFC!O199+PFC!O199+'SF6'!O199</f>
        <v>6.1643774202191727E-2</v>
      </c>
      <c r="P199" s="94">
        <f>+'CO2'!P199+'abs CO2'!P199+'CH4'!P199*PCG!$C$5+N2O!P199*PCG!$C$6+HFC!P199+PFC!P199+'SF6'!P199</f>
        <v>4.9741076912287935E-2</v>
      </c>
      <c r="Q199" s="94">
        <f>+'CO2'!Q199+'abs CO2'!Q199+'CH4'!Q199*PCG!$C$5+N2O!Q199*PCG!$C$6+HFC!Q199+PFC!Q199+'SF6'!Q199</f>
        <v>3.7625668879865473E-2</v>
      </c>
      <c r="R199" s="94">
        <f>+'CO2'!R199+'abs CO2'!R199+'CH4'!R199*PCG!$C$5+N2O!R199*PCG!$C$6+HFC!R199+PFC!R199+'SF6'!R199</f>
        <v>2.5297228714094934E-2</v>
      </c>
      <c r="S199" s="94">
        <f>+'CO2'!S199+'abs CO2'!S199+'CH4'!S199*PCG!$C$5+N2O!S199*PCG!$C$6+HFC!S199+PFC!S199+'SF6'!S199</f>
        <v>1.2755441791127678E-2</v>
      </c>
      <c r="T199" s="94">
        <f>+'CO2'!T199+'abs CO2'!T199+'CH4'!T199*PCG!$C$5+N2O!T199*PCG!$C$6+HFC!T199+PFC!T199+'SF6'!T199</f>
        <v>0</v>
      </c>
      <c r="U199" s="94">
        <f>+'CO2'!U199+'abs CO2'!U199+'CH4'!U199*PCG!$C$5+N2O!U199*PCG!$C$6+HFC!U199+PFC!U199+'SF6'!U199</f>
        <v>0</v>
      </c>
      <c r="V199" s="94">
        <f>+'CO2'!V199+'abs CO2'!V199+'CH4'!V199*PCG!$C$5+N2O!V199*PCG!$C$6+HFC!V199+PFC!V199+'SF6'!V199</f>
        <v>0</v>
      </c>
      <c r="W199" s="94">
        <f>+'CO2'!W199+'abs CO2'!W199+'CH4'!W199*PCG!$C$5+N2O!W199*PCG!$C$6+HFC!W199+PFC!W199+'SF6'!W199</f>
        <v>0</v>
      </c>
      <c r="X199" s="94">
        <f>+'CO2'!X199+'abs CO2'!X199+'CH4'!X199*PCG!$C$5+N2O!X199*PCG!$C$6+HFC!X199+PFC!X199+'SF6'!X199</f>
        <v>0</v>
      </c>
      <c r="Y199" s="94">
        <f>+'CO2'!Y199+'abs CO2'!Y199+'CH4'!Y199*PCG!$C$5+N2O!Y199*PCG!$C$6+HFC!Y199+PFC!Y199+'SF6'!Y199</f>
        <v>0</v>
      </c>
      <c r="Z199" s="94">
        <f>+'CO2'!Z199+'abs CO2'!Z199+'CH4'!Z199*PCG!$C$5+N2O!Z199*PCG!$C$6+HFC!Z199+PFC!Z199+'SF6'!Z199</f>
        <v>0</v>
      </c>
      <c r="AA199" s="94">
        <f>+'CO2'!AA199+'abs CO2'!AA199+'CH4'!AA199*PCG!$C$5+N2O!AA199*PCG!$C$6+HFC!AA199+PFC!AA199+'SF6'!AA199</f>
        <v>0</v>
      </c>
      <c r="AB199" s="94">
        <f>+'CO2'!AB199+'abs CO2'!AB199+'CH4'!AB199*PCG!$C$5+N2O!AB199*PCG!$C$6+HFC!AB199+PFC!AB199+'SF6'!AB199</f>
        <v>0</v>
      </c>
      <c r="AC199" s="94">
        <f>+'CO2'!AC199+'abs CO2'!AC199+'CH4'!AC199*PCG!$C$5+N2O!AC199*PCG!$C$6+HFC!AC199+PFC!AC199+'SF6'!AC199</f>
        <v>0</v>
      </c>
      <c r="AD199" s="94">
        <f>+'CO2'!AD199+'abs CO2'!AD199+'CH4'!AD199*PCG!$C$5+N2O!AD199*PCG!$C$6+HFC!AD199+PFC!AD199+'SF6'!AD199</f>
        <v>0</v>
      </c>
      <c r="AE199" s="94">
        <f>+'CO2'!AE199+'abs CO2'!AE199+'CH4'!AE199*PCG!$C$5+N2O!AE199*PCG!$C$6+HFC!AE199+PFC!AE199+'SF6'!AE199</f>
        <v>0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9.9501896856000416E-2</v>
      </c>
      <c r="D200" s="94">
        <f>+'CO2'!D200+'abs CO2'!D200+'CH4'!D200*PCG!$C$5+N2O!D200*PCG!$C$6+HFC!D200+PFC!D200+'SF6'!D200</f>
        <v>0.10319120285033304</v>
      </c>
      <c r="E200" s="94">
        <f>+'CO2'!E200+'abs CO2'!E200+'CH4'!E200*PCG!$C$5+N2O!E200*PCG!$C$6+HFC!E200+PFC!E200+'SF6'!E200</f>
        <v>0.10380995353813137</v>
      </c>
      <c r="F200" s="94">
        <f>+'CO2'!F200+'abs CO2'!F200+'CH4'!F200*PCG!$C$5+N2O!F200*PCG!$C$6+HFC!F200+PFC!F200+'SF6'!F200</f>
        <v>0.11129795448896623</v>
      </c>
      <c r="G200" s="94">
        <f>+'CO2'!G200+'abs CO2'!G200+'CH4'!G200*PCG!$C$5+N2O!G200*PCG!$C$6+HFC!G200+PFC!G200+'SF6'!G200</f>
        <v>0.11707501774479126</v>
      </c>
      <c r="H200" s="94">
        <f>+'CO2'!H200+'abs CO2'!H200+'CH4'!H200*PCG!$C$5+N2O!H200*PCG!$C$6+HFC!H200+PFC!H200+'SF6'!H200</f>
        <v>0.11706523957070243</v>
      </c>
      <c r="I200" s="94">
        <f>+'CO2'!I200+'abs CO2'!I200+'CH4'!I200*PCG!$C$5+N2O!I200*PCG!$C$6+HFC!I200+PFC!I200+'SF6'!I200</f>
        <v>0.12175038414869641</v>
      </c>
      <c r="J200" s="94">
        <f>+'CO2'!J200+'abs CO2'!J200+'CH4'!J200*PCG!$C$5+N2O!J200*PCG!$C$6+HFC!J200+PFC!J200+'SF6'!J200</f>
        <v>0.12344007439150596</v>
      </c>
      <c r="K200" s="94">
        <f>+'CO2'!K200+'abs CO2'!K200+'CH4'!K200*PCG!$C$5+N2O!K200*PCG!$C$6+HFC!K200+PFC!K200+'SF6'!K200</f>
        <v>0.11423673348506347</v>
      </c>
      <c r="L200" s="94">
        <f>+'CO2'!L200+'abs CO2'!L200+'CH4'!L200*PCG!$C$5+N2O!L200*PCG!$C$6+HFC!L200+PFC!L200+'SF6'!L200</f>
        <v>0.10503138604221397</v>
      </c>
      <c r="M200" s="94">
        <f>+'CO2'!M200+'abs CO2'!M200+'CH4'!M200*PCG!$C$5+N2O!M200*PCG!$C$6+HFC!M200+PFC!M200+'SF6'!M200</f>
        <v>9.5824033966645406E-2</v>
      </c>
      <c r="N200" s="94">
        <f>+'CO2'!N200+'abs CO2'!N200+'CH4'!N200*PCG!$C$5+N2O!N200*PCG!$C$6+HFC!N200+PFC!N200+'SF6'!N200</f>
        <v>8.6614679154077459E-2</v>
      </c>
      <c r="O200" s="94">
        <f>+'CO2'!O200+'abs CO2'!O200+'CH4'!O200*PCG!$C$5+N2O!O200*PCG!$C$6+HFC!O200+PFC!O200+'SF6'!O200</f>
        <v>7.7403323492318085E-2</v>
      </c>
      <c r="P200" s="94">
        <f>+'CO2'!P200+'abs CO2'!P200+'CH4'!P200*PCG!$C$5+N2O!P200*PCG!$C$6+HFC!P200+PFC!P200+'SF6'!P200</f>
        <v>6.8189968861318659E-2</v>
      </c>
      <c r="Q200" s="94">
        <f>+'CO2'!Q200+'abs CO2'!Q200+'CH4'!Q200*PCG!$C$5+N2O!Q200*PCG!$C$6+HFC!Q200+PFC!Q200+'SF6'!Q200</f>
        <v>5.897461713322915E-2</v>
      </c>
      <c r="R200" s="94">
        <f>+'CO2'!R200+'abs CO2'!R200+'CH4'!R200*PCG!$C$5+N2O!R200*PCG!$C$6+HFC!R200+PFC!R200+'SF6'!R200</f>
        <v>4.9757270172452406E-2</v>
      </c>
      <c r="S200" s="94">
        <f>+'CO2'!S200+'abs CO2'!S200+'CH4'!S200*PCG!$C$5+N2O!S200*PCG!$C$6+HFC!S200+PFC!S200+'SF6'!S200</f>
        <v>4.0537929835698074E-2</v>
      </c>
      <c r="T200" s="94">
        <f>+'CO2'!T200+'abs CO2'!T200+'CH4'!T200*PCG!$C$5+N2O!T200*PCG!$C$6+HFC!T200+PFC!T200+'SF6'!T200</f>
        <v>3.1316597972035995E-2</v>
      </c>
      <c r="U200" s="94">
        <f>+'CO2'!U200+'abs CO2'!U200+'CH4'!U200*PCG!$C$5+N2O!U200*PCG!$C$6+HFC!U200+PFC!U200+'SF6'!U200</f>
        <v>2.9920984211443822E-2</v>
      </c>
      <c r="V200" s="94">
        <f>+'CO2'!V200+'abs CO2'!V200+'CH4'!V200*PCG!$C$5+N2O!V200*PCG!$C$6+HFC!V200+PFC!V200+'SF6'!V200</f>
        <v>2.8525067292714899E-2</v>
      </c>
      <c r="W200" s="94">
        <f>+'CO2'!W200+'abs CO2'!W200+'CH4'!W200*PCG!$C$5+N2O!W200*PCG!$C$6+HFC!W200+PFC!W200+'SF6'!W200</f>
        <v>2.7128847498139517E-2</v>
      </c>
      <c r="X200" s="94">
        <f>+'CO2'!X200+'abs CO2'!X200+'CH4'!X200*PCG!$C$5+N2O!X200*PCG!$C$6+HFC!X200+PFC!X200+'SF6'!X200</f>
        <v>2.5732325108851824E-2</v>
      </c>
      <c r="Y200" s="94">
        <f>+'CO2'!Y200+'abs CO2'!Y200+'CH4'!Y200*PCG!$C$5+N2O!Y200*PCG!$C$6+HFC!Y200+PFC!Y200+'SF6'!Y200</f>
        <v>2.6169651013179553E-2</v>
      </c>
      <c r="Z200" s="94">
        <f>+'CO2'!Z200+'abs CO2'!Z200+'CH4'!Z200*PCG!$C$5+N2O!Z200*PCG!$C$6+HFC!Z200+PFC!Z200+'SF6'!Z200</f>
        <v>2.6607068501073149E-2</v>
      </c>
      <c r="AA200" s="94">
        <f>+'CO2'!AA200+'abs CO2'!AA200+'CH4'!AA200*PCG!$C$5+N2O!AA200*PCG!$C$6+HFC!AA200+PFC!AA200+'SF6'!AA200</f>
        <v>2.4909781936402409E-2</v>
      </c>
      <c r="AB200" s="94">
        <f>+'CO2'!AB200+'abs CO2'!AB200+'CH4'!AB200*PCG!$C$5+N2O!AB200*PCG!$C$6+HFC!AB200+PFC!AB200+'SF6'!AB200</f>
        <v>2.321212930863056E-2</v>
      </c>
      <c r="AC200" s="94">
        <f>+'CO2'!AC200+'abs CO2'!AC200+'CH4'!AC200*PCG!$C$5+N2O!AC200*PCG!$C$6+HFC!AC200+PFC!AC200+'SF6'!AC200</f>
        <v>2.2627093256614172E-2</v>
      </c>
      <c r="AD200" s="94">
        <f>+'CO2'!AD200+'abs CO2'!AD200+'CH4'!AD200*PCG!$C$5+N2O!AD200*PCG!$C$6+HFC!AD200+PFC!AD200+'SF6'!AD200</f>
        <v>2.2039571782974818E-2</v>
      </c>
      <c r="AE200" s="94">
        <f>+'CO2'!AE200+'abs CO2'!AE200+'CH4'!AE200*PCG!$C$5+N2O!AE200*PCG!$C$6+HFC!AE200+PFC!AE200+'SF6'!AE200</f>
        <v>2.145205030933546E-2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2.768441815756487</v>
      </c>
      <c r="D201" s="94">
        <f>+'CO2'!D201+'abs CO2'!D201+'CH4'!D201*PCG!$C$5+N2O!D201*PCG!$C$6+HFC!D201+PFC!D201+'SF6'!D201</f>
        <v>2.7036728262595005</v>
      </c>
      <c r="E201" s="94">
        <f>+'CO2'!E201+'abs CO2'!E201+'CH4'!E201*PCG!$C$5+N2O!E201*PCG!$C$6+HFC!E201+PFC!E201+'SF6'!E201</f>
        <v>2.6691893364810122</v>
      </c>
      <c r="F201" s="94">
        <f>+'CO2'!F201+'abs CO2'!F201+'CH4'!F201*PCG!$C$5+N2O!F201*PCG!$C$6+HFC!F201+PFC!F201+'SF6'!F201</f>
        <v>2.6809125697117251</v>
      </c>
      <c r="G201" s="94">
        <f>+'CO2'!G201+'abs CO2'!G201+'CH4'!G201*PCG!$C$5+N2O!G201*PCG!$C$6+HFC!G201+PFC!G201+'SF6'!G201</f>
        <v>2.6671785684399154</v>
      </c>
      <c r="H201" s="94">
        <f>+'CO2'!H201+'abs CO2'!H201+'CH4'!H201*PCG!$C$5+N2O!H201*PCG!$C$6+HFC!H201+PFC!H201+'SF6'!H201</f>
        <v>2.6043361565240306</v>
      </c>
      <c r="I201" s="94">
        <f>+'CO2'!I201+'abs CO2'!I201+'CH4'!I201*PCG!$C$5+N2O!I201*PCG!$C$6+HFC!I201+PFC!I201+'SF6'!I201</f>
        <v>2.2112491688696738</v>
      </c>
      <c r="J201" s="94">
        <f>+'CO2'!J201+'abs CO2'!J201+'CH4'!J201*PCG!$C$5+N2O!J201*PCG!$C$6+HFC!J201+PFC!J201+'SF6'!J201</f>
        <v>2.1396249999999997</v>
      </c>
      <c r="K201" s="94">
        <f>+'CO2'!K201+'abs CO2'!K201+'CH4'!K201*PCG!$C$5+N2O!K201*PCG!$C$6+HFC!K201+PFC!K201+'SF6'!K201</f>
        <v>2.0832875</v>
      </c>
      <c r="L201" s="94">
        <f>+'CO2'!L201+'abs CO2'!L201+'CH4'!L201*PCG!$C$5+N2O!L201*PCG!$C$6+HFC!L201+PFC!L201+'SF6'!L201</f>
        <v>2.0269499999999998</v>
      </c>
      <c r="M201" s="94">
        <f>+'CO2'!M201+'abs CO2'!M201+'CH4'!M201*PCG!$C$5+N2O!M201*PCG!$C$6+HFC!M201+PFC!M201+'SF6'!M201</f>
        <v>1.9706124999999994</v>
      </c>
      <c r="N201" s="94">
        <f>+'CO2'!N201+'abs CO2'!N201+'CH4'!N201*PCG!$C$5+N2O!N201*PCG!$C$6+HFC!N201+PFC!N201+'SF6'!N201</f>
        <v>1.9142749999999999</v>
      </c>
      <c r="O201" s="94">
        <f>+'CO2'!O201+'abs CO2'!O201+'CH4'!O201*PCG!$C$5+N2O!O201*PCG!$C$6+HFC!O201+PFC!O201+'SF6'!O201</f>
        <v>1.8579374999999998</v>
      </c>
      <c r="P201" s="94">
        <f>+'CO2'!P201+'abs CO2'!P201+'CH4'!P201*PCG!$C$5+N2O!P201*PCG!$C$6+HFC!P201+PFC!P201+'SF6'!P201</f>
        <v>1.8016000000000001</v>
      </c>
      <c r="Q201" s="94">
        <f>+'CO2'!Q201+'abs CO2'!Q201+'CH4'!Q201*PCG!$C$5+N2O!Q201*PCG!$C$6+HFC!Q201+PFC!Q201+'SF6'!Q201</f>
        <v>1.7452624999999999</v>
      </c>
      <c r="R201" s="94">
        <f>+'CO2'!R201+'abs CO2'!R201+'CH4'!R201*PCG!$C$5+N2O!R201*PCG!$C$6+HFC!R201+PFC!R201+'SF6'!R201</f>
        <v>1.6889249999999998</v>
      </c>
      <c r="S201" s="94">
        <f>+'CO2'!S201+'abs CO2'!S201+'CH4'!S201*PCG!$C$5+N2O!S201*PCG!$C$6+HFC!S201+PFC!S201+'SF6'!S201</f>
        <v>1.6325875000000001</v>
      </c>
      <c r="T201" s="94">
        <f>+'CO2'!T201+'abs CO2'!T201+'CH4'!T201*PCG!$C$5+N2O!T201*PCG!$C$6+HFC!T201+PFC!T201+'SF6'!T201</f>
        <v>1.5762499999999999</v>
      </c>
      <c r="U201" s="94">
        <f>+'CO2'!U201+'abs CO2'!U201+'CH4'!U201*PCG!$C$5+N2O!U201*PCG!$C$6+HFC!U201+PFC!U201+'SF6'!U201</f>
        <v>1.5106283034014825</v>
      </c>
      <c r="V201" s="94">
        <f>+'CO2'!V201+'abs CO2'!V201+'CH4'!V201*PCG!$C$5+N2O!V201*PCG!$C$6+HFC!V201+PFC!V201+'SF6'!V201</f>
        <v>1.445006606802965</v>
      </c>
      <c r="W201" s="94">
        <f>+'CO2'!W201+'abs CO2'!W201+'CH4'!W201*PCG!$C$5+N2O!W201*PCG!$C$6+HFC!W201+PFC!W201+'SF6'!W201</f>
        <v>1.3793849102044478</v>
      </c>
      <c r="X201" s="94">
        <f>+'CO2'!X201+'abs CO2'!X201+'CH4'!X201*PCG!$C$5+N2O!X201*PCG!$C$6+HFC!X201+PFC!X201+'SF6'!X201</f>
        <v>1.3506558474000583</v>
      </c>
      <c r="Y201" s="94">
        <f>+'CO2'!Y201+'abs CO2'!Y201+'CH4'!Y201*PCG!$C$5+N2O!Y201*PCG!$C$6+HFC!Y201+PFC!Y201+'SF6'!Y201</f>
        <v>1.3219267845956688</v>
      </c>
      <c r="Z201" s="94">
        <f>+'CO2'!Z201+'abs CO2'!Z201+'CH4'!Z201*PCG!$C$5+N2O!Z201*PCG!$C$6+HFC!Z201+PFC!Z201+'SF6'!Z201</f>
        <v>1.2931977217912789</v>
      </c>
      <c r="AA201" s="94">
        <f>+'CO2'!AA201+'abs CO2'!AA201+'CH4'!AA201*PCG!$C$5+N2O!AA201*PCG!$C$6+HFC!AA201+PFC!AA201+'SF6'!AA201</f>
        <v>1.2113900476348354</v>
      </c>
      <c r="AB201" s="94">
        <f>+'CO2'!AB201+'abs CO2'!AB201+'CH4'!AB201*PCG!$C$5+N2O!AB201*PCG!$C$6+HFC!AB201+PFC!AB201+'SF6'!AB201</f>
        <v>1.1295823734783916</v>
      </c>
      <c r="AC201" s="94">
        <f>+'CO2'!AC201+'abs CO2'!AC201+'CH4'!AC201*PCG!$C$5+N2O!AC201*PCG!$C$6+HFC!AC201+PFC!AC201+'SF6'!AC201</f>
        <v>1.0827658299868637</v>
      </c>
      <c r="AD201" s="94">
        <f>+'CO2'!AD201+'abs CO2'!AD201+'CH4'!AD201*PCG!$C$5+N2O!AD201*PCG!$C$6+HFC!AD201+PFC!AD201+'SF6'!AD201</f>
        <v>1.0359492864953352</v>
      </c>
      <c r="AE201" s="94">
        <f>+'CO2'!AE201+'abs CO2'!AE201+'CH4'!AE201*PCG!$C$5+N2O!AE201*PCG!$C$6+HFC!AE201+PFC!AE201+'SF6'!AE201</f>
        <v>0.98913274300380727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3.6612683679651259E-2</v>
      </c>
      <c r="D202" s="33">
        <f t="shared" si="51"/>
        <v>3.815194179394589E-2</v>
      </c>
      <c r="E202" s="33">
        <f t="shared" si="51"/>
        <v>3.9250882087270636E-2</v>
      </c>
      <c r="F202" s="33">
        <f t="shared" si="51"/>
        <v>4.0286573427794792E-2</v>
      </c>
      <c r="G202" s="33">
        <f t="shared" si="51"/>
        <v>4.2430132749880431E-2</v>
      </c>
      <c r="H202" s="33">
        <f t="shared" si="51"/>
        <v>4.2971756018269219E-2</v>
      </c>
      <c r="I202" s="33">
        <f t="shared" si="51"/>
        <v>4.5609499948016011E-2</v>
      </c>
      <c r="J202" s="33">
        <f t="shared" si="51"/>
        <v>4.8899999999999999E-2</v>
      </c>
      <c r="K202" s="33">
        <f t="shared" si="51"/>
        <v>4.9471823035769635E-2</v>
      </c>
      <c r="L202" s="33">
        <f t="shared" si="51"/>
        <v>5.1332490895408547E-2</v>
      </c>
      <c r="M202" s="33">
        <f t="shared" si="51"/>
        <v>4.8893592221011063E-2</v>
      </c>
      <c r="N202" s="33">
        <f t="shared" si="51"/>
        <v>5.8165058730215533E-2</v>
      </c>
      <c r="O202" s="33">
        <f t="shared" si="51"/>
        <v>6.0012528256344372E-2</v>
      </c>
      <c r="P202" s="33">
        <f t="shared" si="51"/>
        <v>5.5811519372033665E-2</v>
      </c>
      <c r="Q202" s="33">
        <f t="shared" si="51"/>
        <v>5.6053188382935479E-2</v>
      </c>
      <c r="R202" s="33">
        <f t="shared" si="51"/>
        <v>5.836790985504399E-2</v>
      </c>
      <c r="S202" s="33">
        <f t="shared" si="51"/>
        <v>6.1917091539093541E-2</v>
      </c>
      <c r="T202" s="33">
        <f t="shared" si="51"/>
        <v>6.0900000000000017E-2</v>
      </c>
      <c r="U202" s="33">
        <f t="shared" si="51"/>
        <v>5.9229169965611075E-2</v>
      </c>
      <c r="V202" s="33">
        <f t="shared" si="51"/>
        <v>5.7497526989184547E-2</v>
      </c>
      <c r="W202" s="33">
        <f t="shared" si="51"/>
        <v>5.7582596675015515E-2</v>
      </c>
      <c r="X202" s="33">
        <f t="shared" si="51"/>
        <v>5.9528925242956027E-2</v>
      </c>
      <c r="Y202" s="33">
        <f t="shared" si="51"/>
        <v>6.5577140389342092E-2</v>
      </c>
      <c r="Z202" s="33">
        <f t="shared" si="51"/>
        <v>5.8972814192081564E-2</v>
      </c>
      <c r="AA202" s="33">
        <f t="shared" si="51"/>
        <v>5.4868846878869219E-2</v>
      </c>
      <c r="AB202" s="33">
        <f t="shared" si="51"/>
        <v>5.7133722071227383E-2</v>
      </c>
      <c r="AC202" s="33">
        <f t="shared" si="51"/>
        <v>5.6738687636033867E-2</v>
      </c>
      <c r="AD202" s="33">
        <f t="shared" si="51"/>
        <v>5.4850795348623062E-2</v>
      </c>
      <c r="AE202" s="33">
        <f t="shared" si="51"/>
        <v>5.5814258784631969E-2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4.883359644818841E-3</v>
      </c>
      <c r="D203" s="94">
        <f>+'CO2'!D203+'abs CO2'!D203+'CH4'!D203*PCG!$C$5+N2O!D203*PCG!$C$6+HFC!D203+PFC!D203+'SF6'!D203</f>
        <v>5.0886642060489181E-3</v>
      </c>
      <c r="E203" s="94">
        <f>+'CO2'!E203+'abs CO2'!E203+'CH4'!E203*PCG!$C$5+N2O!E203*PCG!$C$6+HFC!E203+PFC!E203+'SF6'!E203</f>
        <v>5.235239658628211E-3</v>
      </c>
      <c r="F203" s="94">
        <f>+'CO2'!F203+'abs CO2'!F203+'CH4'!F203*PCG!$C$5+N2O!F203*PCG!$C$6+HFC!F203+PFC!F203+'SF6'!F203</f>
        <v>5.3733790351638624E-3</v>
      </c>
      <c r="G203" s="94">
        <f>+'CO2'!G203+'abs CO2'!G203+'CH4'!G203*PCG!$C$5+N2O!G203*PCG!$C$6+HFC!G203+PFC!G203+'SF6'!G203</f>
        <v>5.6592846295567163E-3</v>
      </c>
      <c r="H203" s="94">
        <f>+'CO2'!H203+'abs CO2'!H203+'CH4'!H203*PCG!$C$5+N2O!H203*PCG!$C$6+HFC!H203+PFC!H203+'SF6'!H203</f>
        <v>5.731525747817455E-3</v>
      </c>
      <c r="I203" s="94">
        <f>+'CO2'!I203+'abs CO2'!I203+'CH4'!I203*PCG!$C$5+N2O!I203*PCG!$C$6+HFC!I203+PFC!I203+'SF6'!I203</f>
        <v>6.0833451438660003E-3</v>
      </c>
      <c r="J203" s="94">
        <f>+'CO2'!J203+'abs CO2'!J203+'CH4'!J203*PCG!$C$5+N2O!J203*PCG!$C$6+HFC!J203+PFC!J203+'SF6'!J203</f>
        <v>6.5222284364901788E-3</v>
      </c>
      <c r="K203" s="94">
        <f>+'CO2'!K203+'abs CO2'!K203+'CH4'!K203*PCG!$C$5+N2O!K203*PCG!$C$6+HFC!K203+PFC!K203+'SF6'!K203</f>
        <v>6.5984975666443062E-3</v>
      </c>
      <c r="L203" s="94">
        <f>+'CO2'!L203+'abs CO2'!L203+'CH4'!L203*PCG!$C$5+N2O!L203*PCG!$C$6+HFC!L203+PFC!L203+'SF6'!L203</f>
        <v>6.8466714076463571E-3</v>
      </c>
      <c r="M203" s="94">
        <f>+'CO2'!M203+'abs CO2'!M203+'CH4'!M203*PCG!$C$5+N2O!M203*PCG!$C$6+HFC!M203+PFC!M203+'SF6'!M203</f>
        <v>6.5213737739475124E-3</v>
      </c>
      <c r="N203" s="94">
        <f>+'CO2'!N203+'abs CO2'!N203+'CH4'!N203*PCG!$C$5+N2O!N203*PCG!$C$6+HFC!N203+PFC!N203+'SF6'!N203</f>
        <v>7.7579918212747059E-3</v>
      </c>
      <c r="O203" s="94">
        <f>+'CO2'!O203+'abs CO2'!O203+'CH4'!O203*PCG!$C$5+N2O!O203*PCG!$C$6+HFC!O203+PFC!O203+'SF6'!O203</f>
        <v>8.0044052830102203E-3</v>
      </c>
      <c r="P203" s="94">
        <f>+'CO2'!P203+'abs CO2'!P203+'CH4'!P203*PCG!$C$5+N2O!P203*PCG!$C$6+HFC!P203+PFC!P203+'SF6'!P203</f>
        <v>7.4440793196728118E-3</v>
      </c>
      <c r="Q203" s="94">
        <f>+'CO2'!Q203+'abs CO2'!Q203+'CH4'!Q203*PCG!$C$5+N2O!Q203*PCG!$C$6+HFC!Q203+PFC!Q203+'SF6'!Q203</f>
        <v>7.4763128676303232E-3</v>
      </c>
      <c r="R203" s="94">
        <f>+'CO2'!R203+'abs CO2'!R203+'CH4'!R203*PCG!$C$5+N2O!R203*PCG!$C$6+HFC!R203+PFC!R203+'SF6'!R203</f>
        <v>7.7850478821076333E-3</v>
      </c>
      <c r="S203" s="94">
        <f>+'CO2'!S203+'abs CO2'!S203+'CH4'!S203*PCG!$C$5+N2O!S203*PCG!$C$6+HFC!S203+PFC!S203+'SF6'!S203</f>
        <v>8.2584338474650573E-3</v>
      </c>
      <c r="T203" s="94">
        <f>+'CO2'!T203+'abs CO2'!T203+'CH4'!T203*PCG!$C$5+N2O!T203*PCG!$C$6+HFC!T203+PFC!T203+'SF6'!T203</f>
        <v>8.1227752920705922E-3</v>
      </c>
      <c r="U203" s="94">
        <f>+'CO2'!U203+'abs CO2'!U203+'CH4'!U203*PCG!$C$5+N2O!U203*PCG!$C$6+HFC!U203+PFC!U203+'SF6'!U203</f>
        <v>7.899921812258048E-3</v>
      </c>
      <c r="V203" s="94">
        <f>+'CO2'!V203+'abs CO2'!V203+'CH4'!V203*PCG!$C$5+N2O!V203*PCG!$C$6+HFC!V203+PFC!V203+'SF6'!V203</f>
        <v>7.6689571688491002E-3</v>
      </c>
      <c r="W203" s="94">
        <f>+'CO2'!W203+'abs CO2'!W203+'CH4'!W203*PCG!$C$5+N2O!W203*PCG!$C$6+HFC!W203+PFC!W203+'SF6'!W203</f>
        <v>7.6803036703625999E-3</v>
      </c>
      <c r="X203" s="94">
        <f>+'CO2'!X203+'abs CO2'!X203+'CH4'!X203*PCG!$C$5+N2O!X203*PCG!$C$6+HFC!X203+PFC!X203+'SF6'!X203</f>
        <v>7.9399028428078899E-3</v>
      </c>
      <c r="Y203" s="94">
        <f>+'CO2'!Y203+'abs CO2'!Y203+'CH4'!Y203*PCG!$C$5+N2O!Y203*PCG!$C$6+HFC!Y203+PFC!Y203+'SF6'!Y203</f>
        <v>8.7466071540097286E-3</v>
      </c>
      <c r="Z203" s="94">
        <f>+'CO2'!Z203+'abs CO2'!Z203+'CH4'!Z203*PCG!$C$5+N2O!Z203*PCG!$C$6+HFC!Z203+PFC!Z203+'SF6'!Z203</f>
        <v>7.8657293599886709E-3</v>
      </c>
      <c r="AA203" s="94">
        <f>+'CO2'!AA203+'abs CO2'!AA203+'CH4'!AA203*PCG!$C$5+N2O!AA203*PCG!$C$6+HFC!AA203+PFC!AA203+'SF6'!AA203</f>
        <v>7.3183466951081038E-3</v>
      </c>
      <c r="AB203" s="94">
        <f>+'CO2'!AB203+'abs CO2'!AB203+'CH4'!AB203*PCG!$C$5+N2O!AB203*PCG!$C$6+HFC!AB203+PFC!AB203+'SF6'!AB203</f>
        <v>7.620433267392349E-3</v>
      </c>
      <c r="AC203" s="94">
        <f>+'CO2'!AC203+'abs CO2'!AC203+'CH4'!AC203*PCG!$C$5+N2O!AC203*PCG!$C$6+HFC!AC203+PFC!AC203+'SF6'!AC203</f>
        <v>7.5677440071344332E-3</v>
      </c>
      <c r="AD203" s="94">
        <f>+'CO2'!AD203+'abs CO2'!AD203+'CH4'!AD203*PCG!$C$5+N2O!AD203*PCG!$C$6+HFC!AD203+PFC!AD203+'SF6'!AD203</f>
        <v>7.3159390017769445E-3</v>
      </c>
      <c r="AE203" s="94">
        <f>+'CO2'!AE203+'abs CO2'!AE203+'CH4'!AE203*PCG!$C$5+N2O!AE203*PCG!$C$6+HFC!AE203+PFC!AE203+'SF6'!AE203</f>
        <v>7.4444446995245066E-3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1.0921009300417974E-4</v>
      </c>
      <c r="D204" s="94">
        <f>+'CO2'!D204+'abs CO2'!D204+'CH4'!D204*PCG!$C$5+N2O!D204*PCG!$C$6+HFC!D204+PFC!D204+'SF6'!D204</f>
        <v>1.1380146694689305E-4</v>
      </c>
      <c r="E204" s="94">
        <f>+'CO2'!E204+'abs CO2'!E204+'CH4'!E204*PCG!$C$5+N2O!E204*PCG!$C$6+HFC!E204+PFC!E204+'SF6'!E204</f>
        <v>1.1707943948477443E-4</v>
      </c>
      <c r="F204" s="94">
        <f>+'CO2'!F204+'abs CO2'!F204+'CH4'!F204*PCG!$C$5+N2O!F204*PCG!$C$6+HFC!F204+PFC!F204+'SF6'!F204</f>
        <v>1.2016874997105082E-4</v>
      </c>
      <c r="G204" s="94">
        <f>+'CO2'!G204+'abs CO2'!G204+'CH4'!G204*PCG!$C$5+N2O!G204*PCG!$C$6+HFC!G204+PFC!G204+'SF6'!G204</f>
        <v>1.2656266293774922E-4</v>
      </c>
      <c r="H204" s="94">
        <f>+'CO2'!H204+'abs CO2'!H204+'CH4'!H204*PCG!$C$5+N2O!H204*PCG!$C$6+HFC!H204+PFC!H204+'SF6'!H204</f>
        <v>1.2817824315665687E-4</v>
      </c>
      <c r="I204" s="94">
        <f>+'CO2'!I204+'abs CO2'!I204+'CH4'!I204*PCG!$C$5+N2O!I204*PCG!$C$6+HFC!I204+PFC!I204+'SF6'!I204</f>
        <v>1.3604623399855634E-4</v>
      </c>
      <c r="J204" s="94">
        <f>+'CO2'!J204+'abs CO2'!J204+'CH4'!J204*PCG!$C$5+N2O!J204*PCG!$C$6+HFC!J204+PFC!J204+'SF6'!J204</f>
        <v>1.4586129753914987E-4</v>
      </c>
      <c r="K204" s="94">
        <f>+'CO2'!K204+'abs CO2'!K204+'CH4'!K204*PCG!$C$5+N2O!K204*PCG!$C$6+HFC!K204+PFC!K204+'SF6'!K204</f>
        <v>1.4756695909252685E-4</v>
      </c>
      <c r="L204" s="94">
        <f>+'CO2'!L204+'abs CO2'!L204+'CH4'!L204*PCG!$C$5+N2O!L204*PCG!$C$6+HFC!L204+PFC!L204+'SF6'!L204</f>
        <v>1.5311704965073391E-4</v>
      </c>
      <c r="M204" s="94">
        <f>+'CO2'!M204+'abs CO2'!M204+'CH4'!M204*PCG!$C$5+N2O!M204*PCG!$C$6+HFC!M204+PFC!M204+'SF6'!M204</f>
        <v>1.4584218410443268E-4</v>
      </c>
      <c r="N204" s="94">
        <f>+'CO2'!N204+'abs CO2'!N204+'CH4'!N204*PCG!$C$5+N2O!N204*PCG!$C$6+HFC!N204+PFC!N204+'SF6'!N204</f>
        <v>1.7349756519079949E-4</v>
      </c>
      <c r="O204" s="94">
        <f>+'CO2'!O204+'abs CO2'!O204+'CH4'!O204*PCG!$C$5+N2O!O204*PCG!$C$6+HFC!O204+PFC!O204+'SF6'!O204</f>
        <v>1.7900828711810401E-4</v>
      </c>
      <c r="P204" s="94">
        <f>+'CO2'!P204+'abs CO2'!P204+'CH4'!P204*PCG!$C$5+N2O!P204*PCG!$C$6+HFC!P204+PFC!P204+'SF6'!P204</f>
        <v>1.6647731356311305E-4</v>
      </c>
      <c r="Q204" s="94">
        <f>+'CO2'!Q204+'abs CO2'!Q204+'CH4'!Q204*PCG!$C$5+N2O!Q204*PCG!$C$6+HFC!Q204+PFC!Q204+'SF6'!Q204</f>
        <v>1.6719817563888285E-4</v>
      </c>
      <c r="R204" s="94">
        <f>+'CO2'!R204+'abs CO2'!R204+'CH4'!R204*PCG!$C$5+N2O!R204*PCG!$C$6+HFC!R204+PFC!R204+'SF6'!R204</f>
        <v>1.7410263938864721E-4</v>
      </c>
      <c r="S204" s="94">
        <f>+'CO2'!S204+'abs CO2'!S204+'CH4'!S204*PCG!$C$5+N2O!S204*PCG!$C$6+HFC!S204+PFC!S204+'SF6'!S204</f>
        <v>1.8468931107857873E-4</v>
      </c>
      <c r="T204" s="94">
        <f>+'CO2'!T204+'abs CO2'!T204+'CH4'!T204*PCG!$C$5+N2O!T204*PCG!$C$6+HFC!T204+PFC!T204+'SF6'!T204</f>
        <v>1.8165548098434002E-4</v>
      </c>
      <c r="U204" s="94">
        <f>+'CO2'!U204+'abs CO2'!U204+'CH4'!U204*PCG!$C$5+N2O!U204*PCG!$C$6+HFC!U204+PFC!U204+'SF6'!U204</f>
        <v>1.7667164792128581E-4</v>
      </c>
      <c r="V204" s="94">
        <f>+'CO2'!V204+'abs CO2'!V204+'CH4'!V204*PCG!$C$5+N2O!V204*PCG!$C$6+HFC!V204+PFC!V204+'SF6'!V204</f>
        <v>1.7150641905797033E-4</v>
      </c>
      <c r="W204" s="94">
        <f>+'CO2'!W204+'abs CO2'!W204+'CH4'!W204*PCG!$C$5+N2O!W204*PCG!$C$6+HFC!W204+PFC!W204+'SF6'!W204</f>
        <v>1.7176016905299182E-4</v>
      </c>
      <c r="X204" s="94">
        <f>+'CO2'!X204+'abs CO2'!X204+'CH4'!X204*PCG!$C$5+N2O!X204*PCG!$C$6+HFC!X204+PFC!X204+'SF6'!X204</f>
        <v>1.7756577253678159E-4</v>
      </c>
      <c r="Y204" s="94">
        <f>+'CO2'!Y204+'abs CO2'!Y204+'CH4'!Y204*PCG!$C$5+N2O!Y204*PCG!$C$6+HFC!Y204+PFC!Y204+'SF6'!Y204</f>
        <v>1.9560668274225823E-4</v>
      </c>
      <c r="Z204" s="94">
        <f>+'CO2'!Z204+'abs CO2'!Z204+'CH4'!Z204*PCG!$C$5+N2O!Z204*PCG!$C$6+HFC!Z204+PFC!Z204+'SF6'!Z204</f>
        <v>1.7590697745587341E-4</v>
      </c>
      <c r="AA204" s="94">
        <f>+'CO2'!AA204+'abs CO2'!AA204+'CH4'!AA204*PCG!$C$5+N2O!AA204*PCG!$C$6+HFC!AA204+PFC!AA204+'SF6'!AA204</f>
        <v>1.6366546421735784E-4</v>
      </c>
      <c r="AB204" s="94">
        <f>+'CO2'!AB204+'abs CO2'!AB204+'CH4'!AB204*PCG!$C$5+N2O!AB204*PCG!$C$6+HFC!AB204+PFC!AB204+'SF6'!AB204</f>
        <v>1.7042124406033523E-4</v>
      </c>
      <c r="AC204" s="94">
        <f>+'CO2'!AC204+'abs CO2'!AC204+'CH4'!AC204*PCG!$C$5+N2O!AC204*PCG!$C$6+HFC!AC204+PFC!AC204+'SF6'!AC204</f>
        <v>1.692429161402949E-4</v>
      </c>
      <c r="AD204" s="94">
        <f>+'CO2'!AD204+'abs CO2'!AD204+'CH4'!AD204*PCG!$C$5+N2O!AD204*PCG!$C$6+HFC!AD204+PFC!AD204+'SF6'!AD204</f>
        <v>1.6361161923526639E-4</v>
      </c>
      <c r="AE204" s="94">
        <f>+'CO2'!AE204+'abs CO2'!AE204+'CH4'!AE204*PCG!$C$5+N2O!AE204*PCG!$C$6+HFC!AE204+PFC!AE204+'SF6'!AE204</f>
        <v>1.6648548481620272E-4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3.1620113941828239E-2</v>
      </c>
      <c r="D205" s="94">
        <f>+'CO2'!D205+'abs CO2'!D205+'CH4'!D205*PCG!$C$5+N2O!D205*PCG!$C$6+HFC!D205+PFC!D205+'SF6'!D205</f>
        <v>3.2949476120950082E-2</v>
      </c>
      <c r="E205" s="94">
        <f>+'CO2'!E205+'abs CO2'!E205+'CH4'!E205*PCG!$C$5+N2O!E205*PCG!$C$6+HFC!E205+PFC!E205+'SF6'!E205</f>
        <v>3.3898562989157652E-2</v>
      </c>
      <c r="F205" s="94">
        <f>+'CO2'!F205+'abs CO2'!F205+'CH4'!F205*PCG!$C$5+N2O!F205*PCG!$C$6+HFC!F205+PFC!F205+'SF6'!F205</f>
        <v>3.4793025642659882E-2</v>
      </c>
      <c r="G205" s="94">
        <f>+'CO2'!G205+'abs CO2'!G205+'CH4'!G205*PCG!$C$5+N2O!G205*PCG!$C$6+HFC!G205+PFC!G205+'SF6'!G205</f>
        <v>3.6644285457385968E-2</v>
      </c>
      <c r="H205" s="94">
        <f>+'CO2'!H205+'abs CO2'!H205+'CH4'!H205*PCG!$C$5+N2O!H205*PCG!$C$6+HFC!H205+PFC!H205+'SF6'!H205</f>
        <v>3.711205202729511E-2</v>
      </c>
      <c r="I205" s="94">
        <f>+'CO2'!I205+'abs CO2'!I205+'CH4'!I205*PCG!$C$5+N2O!I205*PCG!$C$6+HFC!I205+PFC!I205+'SF6'!I205</f>
        <v>3.9390108570151454E-2</v>
      </c>
      <c r="J205" s="94">
        <f>+'CO2'!J205+'abs CO2'!J205+'CH4'!J205*PCG!$C$5+N2O!J205*PCG!$C$6+HFC!J205+PFC!J205+'SF6'!J205</f>
        <v>4.2231910265970667E-2</v>
      </c>
      <c r="K205" s="94">
        <f>+'CO2'!K205+'abs CO2'!K205+'CH4'!K205*PCG!$C$5+N2O!K205*PCG!$C$6+HFC!K205+PFC!K205+'SF6'!K205</f>
        <v>4.2725758510032803E-2</v>
      </c>
      <c r="L205" s="94">
        <f>+'CO2'!L205+'abs CO2'!L205+'CH4'!L205*PCG!$C$5+N2O!L205*PCG!$C$6+HFC!L205+PFC!L205+'SF6'!L205</f>
        <v>4.4332702438111458E-2</v>
      </c>
      <c r="M205" s="94">
        <f>+'CO2'!M205+'abs CO2'!M205+'CH4'!M205*PCG!$C$5+N2O!M205*PCG!$C$6+HFC!M205+PFC!M205+'SF6'!M205</f>
        <v>4.2226376262959116E-2</v>
      </c>
      <c r="N205" s="94">
        <f>+'CO2'!N205+'abs CO2'!N205+'CH4'!N205*PCG!$C$5+N2O!N205*PCG!$C$6+HFC!N205+PFC!N205+'SF6'!N205</f>
        <v>5.0233569343750027E-2</v>
      </c>
      <c r="O205" s="94">
        <f>+'CO2'!O205+'abs CO2'!O205+'CH4'!O205*PCG!$C$5+N2O!O205*PCG!$C$6+HFC!O205+PFC!O205+'SF6'!O205</f>
        <v>5.1829114686216052E-2</v>
      </c>
      <c r="P205" s="94">
        <f>+'CO2'!P205+'abs CO2'!P205+'CH4'!P205*PCG!$C$5+N2O!P205*PCG!$C$6+HFC!P205+PFC!P205+'SF6'!P205</f>
        <v>4.8200962738797738E-2</v>
      </c>
      <c r="Q205" s="94">
        <f>+'CO2'!Q205+'abs CO2'!Q205+'CH4'!Q205*PCG!$C$5+N2O!Q205*PCG!$C$6+HFC!Q205+PFC!Q205+'SF6'!Q205</f>
        <v>4.8409677339666272E-2</v>
      </c>
      <c r="R205" s="94">
        <f>+'CO2'!R205+'abs CO2'!R205+'CH4'!R205*PCG!$C$5+N2O!R205*PCG!$C$6+HFC!R205+PFC!R205+'SF6'!R205</f>
        <v>5.0408759333547708E-2</v>
      </c>
      <c r="S205" s="94">
        <f>+'CO2'!S205+'abs CO2'!S205+'CH4'!S205*PCG!$C$5+N2O!S205*PCG!$C$6+HFC!S205+PFC!S205+'SF6'!S205</f>
        <v>5.3473968380549901E-2</v>
      </c>
      <c r="T205" s="94">
        <f>+'CO2'!T205+'abs CO2'!T205+'CH4'!T205*PCG!$C$5+N2O!T205*PCG!$C$6+HFC!T205+PFC!T205+'SF6'!T205</f>
        <v>5.2595569226945083E-2</v>
      </c>
      <c r="U205" s="94">
        <f>+'CO2'!U205+'abs CO2'!U205+'CH4'!U205*PCG!$C$5+N2O!U205*PCG!$C$6+HFC!U205+PFC!U205+'SF6'!U205</f>
        <v>5.1152576505431743E-2</v>
      </c>
      <c r="V205" s="94">
        <f>+'CO2'!V205+'abs CO2'!V205+'CH4'!V205*PCG!$C$5+N2O!V205*PCG!$C$6+HFC!V205+PFC!V205+'SF6'!V205</f>
        <v>4.9657063401277478E-2</v>
      </c>
      <c r="W205" s="94">
        <f>+'CO2'!W205+'abs CO2'!W205+'CH4'!W205*PCG!$C$5+N2O!W205*PCG!$C$6+HFC!W205+PFC!W205+'SF6'!W205</f>
        <v>4.9730532835599923E-2</v>
      </c>
      <c r="X205" s="94">
        <f>+'CO2'!X205+'abs CO2'!X205+'CH4'!X205*PCG!$C$5+N2O!X205*PCG!$C$6+HFC!X205+PFC!X205+'SF6'!X205</f>
        <v>5.1411456627611353E-2</v>
      </c>
      <c r="Y205" s="94">
        <f>+'CO2'!Y205+'abs CO2'!Y205+'CH4'!Y205*PCG!$C$5+N2O!Y205*PCG!$C$6+HFC!Y205+PFC!Y205+'SF6'!Y205</f>
        <v>5.6634926552590101E-2</v>
      </c>
      <c r="Z205" s="94">
        <f>+'CO2'!Z205+'abs CO2'!Z205+'CH4'!Z205*PCG!$C$5+N2O!Z205*PCG!$C$6+HFC!Z205+PFC!Z205+'SF6'!Z205</f>
        <v>5.0931177854637022E-2</v>
      </c>
      <c r="AA205" s="94">
        <f>+'CO2'!AA205+'abs CO2'!AA205+'CH4'!AA205*PCG!$C$5+N2O!AA205*PCG!$C$6+HFC!AA205+PFC!AA205+'SF6'!AA205</f>
        <v>4.7386834719543761E-2</v>
      </c>
      <c r="AB205" s="94">
        <f>+'CO2'!AB205+'abs CO2'!AB205+'CH4'!AB205*PCG!$C$5+N2O!AB205*PCG!$C$6+HFC!AB205+PFC!AB205+'SF6'!AB205</f>
        <v>4.9342867559774697E-2</v>
      </c>
      <c r="AC205" s="94">
        <f>+'CO2'!AC205+'abs CO2'!AC205+'CH4'!AC205*PCG!$C$5+N2O!AC205*PCG!$C$6+HFC!AC205+PFC!AC205+'SF6'!AC205</f>
        <v>4.9001700712759139E-2</v>
      </c>
      <c r="AD205" s="94">
        <f>+'CO2'!AD205+'abs CO2'!AD205+'CH4'!AD205*PCG!$C$5+N2O!AD205*PCG!$C$6+HFC!AD205+PFC!AD205+'SF6'!AD205</f>
        <v>4.7371244727610853E-2</v>
      </c>
      <c r="AE205" s="94">
        <f>+'CO2'!AE205+'abs CO2'!AE205+'CH4'!AE205*PCG!$C$5+N2O!AE205*PCG!$C$6+HFC!AE205+PFC!AE205+'SF6'!AE205</f>
        <v>4.8203328600291258E-2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5.7097738135000657</v>
      </c>
      <c r="D206" s="33">
        <f t="shared" si="52"/>
        <v>5.7493728070353924</v>
      </c>
      <c r="E206" s="33">
        <f t="shared" si="52"/>
        <v>5.7889283190782272</v>
      </c>
      <c r="F206" s="33">
        <f t="shared" si="52"/>
        <v>5.8289104700388572</v>
      </c>
      <c r="G206" s="33">
        <f t="shared" si="52"/>
        <v>5.8692615819033049</v>
      </c>
      <c r="H206" s="33">
        <f t="shared" si="52"/>
        <v>5.9084535589379659</v>
      </c>
      <c r="I206" s="33">
        <f t="shared" si="52"/>
        <v>5.9488320604263194</v>
      </c>
      <c r="J206" s="33">
        <f t="shared" si="52"/>
        <v>5.9915999999999991</v>
      </c>
      <c r="K206" s="33">
        <f t="shared" si="52"/>
        <v>6.0236199999999993</v>
      </c>
      <c r="L206" s="33">
        <f t="shared" si="52"/>
        <v>6.0556399999999995</v>
      </c>
      <c r="M206" s="33">
        <f t="shared" si="52"/>
        <v>6.0876600000000005</v>
      </c>
      <c r="N206" s="33">
        <f t="shared" si="52"/>
        <v>6.1196799999999998</v>
      </c>
      <c r="O206" s="33">
        <f t="shared" si="52"/>
        <v>6.1517000000000008</v>
      </c>
      <c r="P206" s="33">
        <f t="shared" si="52"/>
        <v>6.1837200000000001</v>
      </c>
      <c r="Q206" s="33">
        <f t="shared" si="52"/>
        <v>6.2157399999999994</v>
      </c>
      <c r="R206" s="33">
        <f t="shared" si="52"/>
        <v>6.2477600000000004</v>
      </c>
      <c r="S206" s="33">
        <f t="shared" si="52"/>
        <v>6.2797800000000006</v>
      </c>
      <c r="T206" s="33">
        <f t="shared" si="52"/>
        <v>6.311799999999999</v>
      </c>
      <c r="U206" s="33">
        <f t="shared" si="52"/>
        <v>6.3899518660192829</v>
      </c>
      <c r="V206" s="33">
        <f t="shared" si="52"/>
        <v>6.4681037320385668</v>
      </c>
      <c r="W206" s="33">
        <f t="shared" si="52"/>
        <v>6.5462555980578507</v>
      </c>
      <c r="X206" s="33">
        <f t="shared" si="52"/>
        <v>6.5588591766819118</v>
      </c>
      <c r="Y206" s="33">
        <f t="shared" si="52"/>
        <v>6.5714627553059719</v>
      </c>
      <c r="Z206" s="33">
        <f t="shared" si="52"/>
        <v>6.5840663339300312</v>
      </c>
      <c r="AA206" s="33">
        <f t="shared" si="52"/>
        <v>6.634599870161308</v>
      </c>
      <c r="AB206" s="33">
        <f t="shared" si="52"/>
        <v>6.685133406392584</v>
      </c>
      <c r="AC206" s="33">
        <f t="shared" si="52"/>
        <v>6.7719652665788361</v>
      </c>
      <c r="AD206" s="33">
        <f t="shared" si="52"/>
        <v>6.8587971267650882</v>
      </c>
      <c r="AE206" s="33">
        <f t="shared" si="52"/>
        <v>6.9456289869513395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0.98450716921941306</v>
      </c>
      <c r="D208" s="94">
        <f>+'CO2'!D208+'abs CO2'!D208+'CH4'!D208*PCG!$C$5+N2O!D208*PCG!$C$6+HFC!D208+PFC!D208+'SF6'!D208</f>
        <v>0.99500614504521112</v>
      </c>
      <c r="E208" s="94">
        <f>+'CO2'!E208+'abs CO2'!E208+'CH4'!E208*PCG!$C$5+N2O!E208*PCG!$C$6+HFC!E208+PFC!E208+'SF6'!E208</f>
        <v>1.0055051208710091</v>
      </c>
      <c r="F208" s="94">
        <f>+'CO2'!F208+'abs CO2'!F208+'CH4'!F208*PCG!$C$5+N2O!F208*PCG!$C$6+HFC!F208+PFC!F208+'SF6'!F208</f>
        <v>1.0160040966968074</v>
      </c>
      <c r="G208" s="94">
        <f>+'CO2'!G208+'abs CO2'!G208+'CH4'!G208*PCG!$C$5+N2O!G208*PCG!$C$6+HFC!G208+PFC!G208+'SF6'!G208</f>
        <v>1.0265030725226056</v>
      </c>
      <c r="H208" s="94">
        <f>+'CO2'!H208+'abs CO2'!H208+'CH4'!H208*PCG!$C$5+N2O!H208*PCG!$C$6+HFC!H208+PFC!H208+'SF6'!H208</f>
        <v>1.0370020483484037</v>
      </c>
      <c r="I208" s="94">
        <f>+'CO2'!I208+'abs CO2'!I208+'CH4'!I208*PCG!$C$5+N2O!I208*PCG!$C$6+HFC!I208+PFC!I208+'SF6'!I208</f>
        <v>1.047501024174202</v>
      </c>
      <c r="J208" s="94">
        <f>+'CO2'!J208+'abs CO2'!J208+'CH4'!J208*PCG!$C$5+N2O!J208*PCG!$C$6+HFC!J208+PFC!J208+'SF6'!J208</f>
        <v>1.0579999999999998</v>
      </c>
      <c r="K208" s="94">
        <f>+'CO2'!K208+'abs CO2'!K208+'CH4'!K208*PCG!$C$5+N2O!K208*PCG!$C$6+HFC!K208+PFC!K208+'SF6'!K208</f>
        <v>1.0107749999999998</v>
      </c>
      <c r="L208" s="94">
        <f>+'CO2'!L208+'abs CO2'!L208+'CH4'!L208*PCG!$C$5+N2O!L208*PCG!$C$6+HFC!L208+PFC!L208+'SF6'!L208</f>
        <v>0.96355000000000002</v>
      </c>
      <c r="M208" s="94">
        <f>+'CO2'!M208+'abs CO2'!M208+'CH4'!M208*PCG!$C$5+N2O!M208*PCG!$C$6+HFC!M208+PFC!M208+'SF6'!M208</f>
        <v>0.91632499999999995</v>
      </c>
      <c r="N208" s="94">
        <f>+'CO2'!N208+'abs CO2'!N208+'CH4'!N208*PCG!$C$5+N2O!N208*PCG!$C$6+HFC!N208+PFC!N208+'SF6'!N208</f>
        <v>0.86909999999999987</v>
      </c>
      <c r="O208" s="94">
        <f>+'CO2'!O208+'abs CO2'!O208+'CH4'!O208*PCG!$C$5+N2O!O208*PCG!$C$6+HFC!O208+PFC!O208+'SF6'!O208</f>
        <v>0.82187499999999991</v>
      </c>
      <c r="P208" s="94">
        <f>+'CO2'!P208+'abs CO2'!P208+'CH4'!P208*PCG!$C$5+N2O!P208*PCG!$C$6+HFC!P208+PFC!P208+'SF6'!P208</f>
        <v>0.77464999999999984</v>
      </c>
      <c r="Q208" s="94">
        <f>+'CO2'!Q208+'abs CO2'!Q208+'CH4'!Q208*PCG!$C$5+N2O!Q208*PCG!$C$6+HFC!Q208+PFC!Q208+'SF6'!Q208</f>
        <v>0.72742499999999999</v>
      </c>
      <c r="R208" s="94">
        <f>+'CO2'!R208+'abs CO2'!R208+'CH4'!R208*PCG!$C$5+N2O!R208*PCG!$C$6+HFC!R208+PFC!R208+'SF6'!R208</f>
        <v>0.68019999999999992</v>
      </c>
      <c r="S208" s="94">
        <f>+'CO2'!S208+'abs CO2'!S208+'CH4'!S208*PCG!$C$5+N2O!S208*PCG!$C$6+HFC!S208+PFC!S208+'SF6'!S208</f>
        <v>0.63297499999999984</v>
      </c>
      <c r="T208" s="94">
        <f>+'CO2'!T208+'abs CO2'!T208+'CH4'!T208*PCG!$C$5+N2O!T208*PCG!$C$6+HFC!T208+PFC!T208+'SF6'!T208</f>
        <v>0.58574999999999999</v>
      </c>
      <c r="U208" s="94">
        <f>+'CO2'!U208+'abs CO2'!U208+'CH4'!U208*PCG!$C$5+N2O!U208*PCG!$C$6+HFC!U208+PFC!U208+'SF6'!U208</f>
        <v>0.5909568660192841</v>
      </c>
      <c r="V208" s="94">
        <f>+'CO2'!V208+'abs CO2'!V208+'CH4'!V208*PCG!$C$5+N2O!V208*PCG!$C$6+HFC!V208+PFC!V208+'SF6'!V208</f>
        <v>0.59616373203856821</v>
      </c>
      <c r="W208" s="94">
        <f>+'CO2'!W208+'abs CO2'!W208+'CH4'!W208*PCG!$C$5+N2O!W208*PCG!$C$6+HFC!W208+PFC!W208+'SF6'!W208</f>
        <v>0.60137059805785253</v>
      </c>
      <c r="X208" s="94">
        <f>+'CO2'!X208+'abs CO2'!X208+'CH4'!X208*PCG!$C$5+N2O!X208*PCG!$C$6+HFC!X208+PFC!X208+'SF6'!X208</f>
        <v>0.54102917668191364</v>
      </c>
      <c r="Y208" s="94">
        <f>+'CO2'!Y208+'abs CO2'!Y208+'CH4'!Y208*PCG!$C$5+N2O!Y208*PCG!$C$6+HFC!Y208+PFC!Y208+'SF6'!Y208</f>
        <v>0.48068775530597485</v>
      </c>
      <c r="Z208" s="94">
        <f>+'CO2'!Z208+'abs CO2'!Z208+'CH4'!Z208*PCG!$C$5+N2O!Z208*PCG!$C$6+HFC!Z208+PFC!Z208+'SF6'!Z208</f>
        <v>0.42034633393003606</v>
      </c>
      <c r="AA208" s="94">
        <f>+'CO2'!AA208+'abs CO2'!AA208+'CH4'!AA208*PCG!$C$5+N2O!AA208*PCG!$C$6+HFC!AA208+PFC!AA208+'SF6'!AA208</f>
        <v>0.39793487016131257</v>
      </c>
      <c r="AB208" s="94">
        <f>+'CO2'!AB208+'abs CO2'!AB208+'CH4'!AB208*PCG!$C$5+N2O!AB208*PCG!$C$6+HFC!AB208+PFC!AB208+'SF6'!AB208</f>
        <v>0.37552340639258908</v>
      </c>
      <c r="AC208" s="94">
        <f>+'CO2'!AC208+'abs CO2'!AC208+'CH4'!AC208*PCG!$C$5+N2O!AC208*PCG!$C$6+HFC!AC208+PFC!AC208+'SF6'!AC208</f>
        <v>0.38591026657884137</v>
      </c>
      <c r="AD208" s="94">
        <f>+'CO2'!AD208+'abs CO2'!AD208+'CH4'!AD208*PCG!$C$5+N2O!AD208*PCG!$C$6+HFC!AD208+PFC!AD208+'SF6'!AD208</f>
        <v>0.39629712676509371</v>
      </c>
      <c r="AE208" s="94">
        <f>+'CO2'!AE208+'abs CO2'!AE208+'CH4'!AE208*PCG!$C$5+N2O!AE208*PCG!$C$6+HFC!AE208+PFC!AE208+'SF6'!AE208</f>
        <v>0.40668398695134594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1.2836331202616319E-2</v>
      </c>
      <c r="D209" s="94">
        <f>+'CO2'!D209+'abs CO2'!D209+'CH4'!D209*PCG!$C$5+N2O!D209*PCG!$C$6+HFC!D209+PFC!D209+'SF6'!D209</f>
        <v>1.2590679351865615E-2</v>
      </c>
      <c r="E209" s="94">
        <f>+'CO2'!E209+'abs CO2'!E209+'CH4'!E209*PCG!$C$5+N2O!E209*PCG!$C$6+HFC!E209+PFC!E209+'SF6'!E209</f>
        <v>1.2301546008621971E-2</v>
      </c>
      <c r="F209" s="94">
        <f>+'CO2'!F209+'abs CO2'!F209+'CH4'!F209*PCG!$C$5+N2O!F209*PCG!$C$6+HFC!F209+PFC!F209+'SF6'!F209</f>
        <v>1.243905158317229E-2</v>
      </c>
      <c r="G209" s="94">
        <f>+'CO2'!G209+'abs CO2'!G209+'CH4'!G209*PCG!$C$5+N2O!G209*PCG!$C$6+HFC!G209+PFC!G209+'SF6'!G209</f>
        <v>1.2945518061543036E-2</v>
      </c>
      <c r="H209" s="94">
        <f>+'CO2'!H209+'abs CO2'!H209+'CH4'!H209*PCG!$C$5+N2O!H209*PCG!$C$6+HFC!H209+PFC!H209+'SF6'!H209</f>
        <v>1.229284971012338E-2</v>
      </c>
      <c r="I209" s="94">
        <f>+'CO2'!I209+'abs CO2'!I209+'CH4'!I209*PCG!$C$5+N2O!I209*PCG!$C$6+HFC!I209+PFC!I209+'SF6'!I209</f>
        <v>1.2826705812397799E-2</v>
      </c>
      <c r="J209" s="94">
        <f>+'CO2'!J209+'abs CO2'!J209+'CH4'!J209*PCG!$C$5+N2O!J209*PCG!$C$6+HFC!J209+PFC!J209+'SF6'!J209</f>
        <v>1.5749999999999997E-2</v>
      </c>
      <c r="K209" s="94">
        <f>+'CO2'!K209+'abs CO2'!K209+'CH4'!K209*PCG!$C$5+N2O!K209*PCG!$C$6+HFC!K209+PFC!K209+'SF6'!K209</f>
        <v>1.6604999999999998E-2</v>
      </c>
      <c r="L209" s="94">
        <f>+'CO2'!L209+'abs CO2'!L209+'CH4'!L209*PCG!$C$5+N2O!L209*PCG!$C$6+HFC!L209+PFC!L209+'SF6'!L209</f>
        <v>1.746E-2</v>
      </c>
      <c r="M209" s="94">
        <f>+'CO2'!M209+'abs CO2'!M209+'CH4'!M209*PCG!$C$5+N2O!M209*PCG!$C$6+HFC!M209+PFC!M209+'SF6'!M209</f>
        <v>1.8314999999999998E-2</v>
      </c>
      <c r="N209" s="94">
        <f>+'CO2'!N209+'abs CO2'!N209+'CH4'!N209*PCG!$C$5+N2O!N209*PCG!$C$6+HFC!N209+PFC!N209+'SF6'!N209</f>
        <v>1.9169999999999996E-2</v>
      </c>
      <c r="O209" s="94">
        <f>+'CO2'!O209+'abs CO2'!O209+'CH4'!O209*PCG!$C$5+N2O!O209*PCG!$C$6+HFC!O209+PFC!O209+'SF6'!O209</f>
        <v>2.0024999999999998E-2</v>
      </c>
      <c r="P209" s="94">
        <f>+'CO2'!P209+'abs CO2'!P209+'CH4'!P209*PCG!$C$5+N2O!P209*PCG!$C$6+HFC!P209+PFC!P209+'SF6'!P209</f>
        <v>2.0879999999999996E-2</v>
      </c>
      <c r="Q209" s="94">
        <f>+'CO2'!Q209+'abs CO2'!Q209+'CH4'!Q209*PCG!$C$5+N2O!Q209*PCG!$C$6+HFC!Q209+PFC!Q209+'SF6'!Q209</f>
        <v>2.1735000000000001E-2</v>
      </c>
      <c r="R209" s="94">
        <f>+'CO2'!R209+'abs CO2'!R209+'CH4'!R209*PCG!$C$5+N2O!R209*PCG!$C$6+HFC!R209+PFC!R209+'SF6'!R209</f>
        <v>2.2589999999999996E-2</v>
      </c>
      <c r="S209" s="94">
        <f>+'CO2'!S209+'abs CO2'!S209+'CH4'!S209*PCG!$C$5+N2O!S209*PCG!$C$6+HFC!S209+PFC!S209+'SF6'!S209</f>
        <v>2.3444999999999997E-2</v>
      </c>
      <c r="T209" s="94">
        <f>+'CO2'!T209+'abs CO2'!T209+'CH4'!T209*PCG!$C$5+N2O!T209*PCG!$C$6+HFC!T209+PFC!T209+'SF6'!T209</f>
        <v>2.4299999999999999E-2</v>
      </c>
      <c r="U209" s="94">
        <f>+'CO2'!U209+'abs CO2'!U209+'CH4'!U209*PCG!$C$5+N2O!U209*PCG!$C$6+HFC!U209+PFC!U209+'SF6'!U209</f>
        <v>2.5155E-2</v>
      </c>
      <c r="V209" s="94">
        <f>+'CO2'!V209+'abs CO2'!V209+'CH4'!V209*PCG!$C$5+N2O!V209*PCG!$C$6+HFC!V209+PFC!V209+'SF6'!V209</f>
        <v>2.6010000000000002E-2</v>
      </c>
      <c r="W209" s="94">
        <f>+'CO2'!W209+'abs CO2'!W209+'CH4'!W209*PCG!$C$5+N2O!W209*PCG!$C$6+HFC!W209+PFC!W209+'SF6'!W209</f>
        <v>2.6865000000000007E-2</v>
      </c>
      <c r="X209" s="94">
        <f>+'CO2'!X209+'abs CO2'!X209+'CH4'!X209*PCG!$C$5+N2O!X209*PCG!$C$6+HFC!X209+PFC!X209+'SF6'!X209</f>
        <v>2.7720000000000009E-2</v>
      </c>
      <c r="Y209" s="94">
        <f>+'CO2'!Y209+'abs CO2'!Y209+'CH4'!Y209*PCG!$C$5+N2O!Y209*PCG!$C$6+HFC!Y209+PFC!Y209+'SF6'!Y209</f>
        <v>2.857500000000001E-2</v>
      </c>
      <c r="Z209" s="94">
        <f>+'CO2'!Z209+'abs CO2'!Z209+'CH4'!Z209*PCG!$C$5+N2O!Z209*PCG!$C$6+HFC!Z209+PFC!Z209+'SF6'!Z209</f>
        <v>2.9430000000000015E-2</v>
      </c>
      <c r="AA209" s="94">
        <f>+'CO2'!AA209+'abs CO2'!AA209+'CH4'!AA209*PCG!$C$5+N2O!AA209*PCG!$C$6+HFC!AA209+PFC!AA209+'SF6'!AA209</f>
        <v>3.0285000000000017E-2</v>
      </c>
      <c r="AB209" s="94">
        <f>+'CO2'!AB209+'abs CO2'!AB209+'CH4'!AB209*PCG!$C$5+N2O!AB209*PCG!$C$6+HFC!AB209+PFC!AB209+'SF6'!AB209</f>
        <v>3.1140000000000018E-2</v>
      </c>
      <c r="AC209" s="94">
        <f>+'CO2'!AC209+'abs CO2'!AC209+'CH4'!AC209*PCG!$C$5+N2O!AC209*PCG!$C$6+HFC!AC209+PFC!AC209+'SF6'!AC209</f>
        <v>3.1995000000000023E-2</v>
      </c>
      <c r="AD209" s="94">
        <f>+'CO2'!AD209+'abs CO2'!AD209+'CH4'!AD209*PCG!$C$5+N2O!AD209*PCG!$C$6+HFC!AD209+PFC!AD209+'SF6'!AD209</f>
        <v>3.2850000000000025E-2</v>
      </c>
      <c r="AE209" s="94">
        <f>+'CO2'!AE209+'abs CO2'!AE209+'CH4'!AE209*PCG!$C$5+N2O!AE209*PCG!$C$6+HFC!AE209+PFC!AE209+'SF6'!AE209</f>
        <v>3.3705000000000034E-2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0.181193955399061</v>
      </c>
      <c r="D210" s="94">
        <f>+'CO2'!D210+'abs CO2'!D210+'CH4'!D210*PCG!$C$5+N2O!D210*PCG!$C$6+HFC!D210+PFC!D210+'SF6'!D210</f>
        <v>0.17648767605633797</v>
      </c>
      <c r="E210" s="94">
        <f>+'CO2'!E210+'abs CO2'!E210+'CH4'!E210*PCG!$C$5+N2O!E210*PCG!$C$6+HFC!E210+PFC!E210+'SF6'!E210</f>
        <v>0.17178139671361498</v>
      </c>
      <c r="F210" s="94">
        <f>+'CO2'!F210+'abs CO2'!F210+'CH4'!F210*PCG!$C$5+N2O!F210*PCG!$C$6+HFC!F210+PFC!F210+'SF6'!F210</f>
        <v>0.16707511737089198</v>
      </c>
      <c r="G210" s="94">
        <f>+'CO2'!G210+'abs CO2'!G210+'CH4'!G210*PCG!$C$5+N2O!G210*PCG!$C$6+HFC!G210+PFC!G210+'SF6'!G210</f>
        <v>0.16236883802816898</v>
      </c>
      <c r="H210" s="94">
        <f>+'CO2'!H210+'abs CO2'!H210+'CH4'!H210*PCG!$C$5+N2O!H210*PCG!$C$6+HFC!H210+PFC!H210+'SF6'!H210</f>
        <v>0.15766255868544599</v>
      </c>
      <c r="I210" s="94">
        <f>+'CO2'!I210+'abs CO2'!I210+'CH4'!I210*PCG!$C$5+N2O!I210*PCG!$C$6+HFC!I210+PFC!I210+'SF6'!I210</f>
        <v>0.15295627934272302</v>
      </c>
      <c r="J210" s="94">
        <f>+'CO2'!J210+'abs CO2'!J210+'CH4'!J210*PCG!$C$5+N2O!J210*PCG!$C$6+HFC!J210+PFC!J210+'SF6'!J210</f>
        <v>0.14824999999999999</v>
      </c>
      <c r="K210" s="94">
        <f>+'CO2'!K210+'abs CO2'!K210+'CH4'!K210*PCG!$C$5+N2O!K210*PCG!$C$6+HFC!K210+PFC!K210+'SF6'!K210</f>
        <v>0.15509999999999999</v>
      </c>
      <c r="L210" s="94">
        <f>+'CO2'!L210+'abs CO2'!L210+'CH4'!L210*PCG!$C$5+N2O!L210*PCG!$C$6+HFC!L210+PFC!L210+'SF6'!L210</f>
        <v>0.16194999999999998</v>
      </c>
      <c r="M210" s="94">
        <f>+'CO2'!M210+'abs CO2'!M210+'CH4'!M210*PCG!$C$5+N2O!M210*PCG!$C$6+HFC!M210+PFC!M210+'SF6'!M210</f>
        <v>0.16879999999999995</v>
      </c>
      <c r="N210" s="94">
        <f>+'CO2'!N210+'abs CO2'!N210+'CH4'!N210*PCG!$C$5+N2O!N210*PCG!$C$6+HFC!N210+PFC!N210+'SF6'!N210</f>
        <v>0.17564999999999997</v>
      </c>
      <c r="O210" s="94">
        <f>+'CO2'!O210+'abs CO2'!O210+'CH4'!O210*PCG!$C$5+N2O!O210*PCG!$C$6+HFC!O210+PFC!O210+'SF6'!O210</f>
        <v>0.18249999999999997</v>
      </c>
      <c r="P210" s="94">
        <f>+'CO2'!P210+'abs CO2'!P210+'CH4'!P210*PCG!$C$5+N2O!P210*PCG!$C$6+HFC!P210+PFC!P210+'SF6'!P210</f>
        <v>0.18934999999999996</v>
      </c>
      <c r="Q210" s="94">
        <f>+'CO2'!Q210+'abs CO2'!Q210+'CH4'!Q210*PCG!$C$5+N2O!Q210*PCG!$C$6+HFC!Q210+PFC!Q210+'SF6'!Q210</f>
        <v>0.19619999999999999</v>
      </c>
      <c r="R210" s="94">
        <f>+'CO2'!R210+'abs CO2'!R210+'CH4'!R210*PCG!$C$5+N2O!R210*PCG!$C$6+HFC!R210+PFC!R210+'SF6'!R210</f>
        <v>0.20304999999999998</v>
      </c>
      <c r="S210" s="94">
        <f>+'CO2'!S210+'abs CO2'!S210+'CH4'!S210*PCG!$C$5+N2O!S210*PCG!$C$6+HFC!S210+PFC!S210+'SF6'!S210</f>
        <v>0.20989999999999998</v>
      </c>
      <c r="T210" s="94">
        <f>+'CO2'!T210+'abs CO2'!T210+'CH4'!T210*PCG!$C$5+N2O!T210*PCG!$C$6+HFC!T210+PFC!T210+'SF6'!T210</f>
        <v>0.21674999999999997</v>
      </c>
      <c r="U210" s="94">
        <f>+'CO2'!U210+'abs CO2'!U210+'CH4'!U210*PCG!$C$5+N2O!U210*PCG!$C$6+HFC!U210+PFC!U210+'SF6'!U210</f>
        <v>0.22359999999999997</v>
      </c>
      <c r="V210" s="94">
        <f>+'CO2'!V210+'abs CO2'!V210+'CH4'!V210*PCG!$C$5+N2O!V210*PCG!$C$6+HFC!V210+PFC!V210+'SF6'!V210</f>
        <v>0.23045000000000004</v>
      </c>
      <c r="W210" s="94">
        <f>+'CO2'!W210+'abs CO2'!W210+'CH4'!W210*PCG!$C$5+N2O!W210*PCG!$C$6+HFC!W210+PFC!W210+'SF6'!W210</f>
        <v>0.23730000000000009</v>
      </c>
      <c r="X210" s="94">
        <f>+'CO2'!X210+'abs CO2'!X210+'CH4'!X210*PCG!$C$5+N2O!X210*PCG!$C$6+HFC!X210+PFC!X210+'SF6'!X210</f>
        <v>0.24415000000000009</v>
      </c>
      <c r="Y210" s="94">
        <f>+'CO2'!Y210+'abs CO2'!Y210+'CH4'!Y210*PCG!$C$5+N2O!Y210*PCG!$C$6+HFC!Y210+PFC!Y210+'SF6'!Y210</f>
        <v>0.25100000000000011</v>
      </c>
      <c r="Z210" s="94">
        <f>+'CO2'!Z210+'abs CO2'!Z210+'CH4'!Z210*PCG!$C$5+N2O!Z210*PCG!$C$6+HFC!Z210+PFC!Z210+'SF6'!Z210</f>
        <v>0.25785000000000013</v>
      </c>
      <c r="AA210" s="94">
        <f>+'CO2'!AA210+'abs CO2'!AA210+'CH4'!AA210*PCG!$C$5+N2O!AA210*PCG!$C$6+HFC!AA210+PFC!AA210+'SF6'!AA210</f>
        <v>0.26470000000000016</v>
      </c>
      <c r="AB210" s="94">
        <f>+'CO2'!AB210+'abs CO2'!AB210+'CH4'!AB210*PCG!$C$5+N2O!AB210*PCG!$C$6+HFC!AB210+PFC!AB210+'SF6'!AB210</f>
        <v>0.27155000000000018</v>
      </c>
      <c r="AC210" s="94">
        <f>+'CO2'!AC210+'abs CO2'!AC210+'CH4'!AC210*PCG!$C$5+N2O!AC210*PCG!$C$6+HFC!AC210+PFC!AC210+'SF6'!AC210</f>
        <v>0.2784000000000002</v>
      </c>
      <c r="AD210" s="94">
        <f>+'CO2'!AD210+'abs CO2'!AD210+'CH4'!AD210*PCG!$C$5+N2O!AD210*PCG!$C$6+HFC!AD210+PFC!AD210+'SF6'!AD210</f>
        <v>0.28525000000000023</v>
      </c>
      <c r="AE210" s="94">
        <f>+'CO2'!AE210+'abs CO2'!AE210+'CH4'!AE210*PCG!$C$5+N2O!AE210*PCG!$C$6+HFC!AE210+PFC!AE210+'SF6'!AE210</f>
        <v>0.29210000000000025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4.5312363576789751</v>
      </c>
      <c r="D212" s="94">
        <f>+'CO2'!D212+'abs CO2'!D212+'CH4'!D212*PCG!$C$5+N2O!D212*PCG!$C$6+HFC!D212+PFC!D212+'SF6'!D212</f>
        <v>4.5652883065819783</v>
      </c>
      <c r="E212" s="94">
        <f>+'CO2'!E212+'abs CO2'!E212+'CH4'!E212*PCG!$C$5+N2O!E212*PCG!$C$6+HFC!E212+PFC!E212+'SF6'!E212</f>
        <v>4.5993402554849814</v>
      </c>
      <c r="F212" s="94">
        <f>+'CO2'!F212+'abs CO2'!F212+'CH4'!F212*PCG!$C$5+N2O!F212*PCG!$C$6+HFC!F212+PFC!F212+'SF6'!F212</f>
        <v>4.6333922043879854</v>
      </c>
      <c r="G212" s="94">
        <f>+'CO2'!G212+'abs CO2'!G212+'CH4'!G212*PCG!$C$5+N2O!G212*PCG!$C$6+HFC!G212+PFC!G212+'SF6'!G212</f>
        <v>4.6674441532909876</v>
      </c>
      <c r="H212" s="94">
        <f>+'CO2'!H212+'abs CO2'!H212+'CH4'!H212*PCG!$C$5+N2O!H212*PCG!$C$6+HFC!H212+PFC!H212+'SF6'!H212</f>
        <v>4.7014961021939925</v>
      </c>
      <c r="I212" s="94">
        <f>+'CO2'!I212+'abs CO2'!I212+'CH4'!I212*PCG!$C$5+N2O!I212*PCG!$C$6+HFC!I212+PFC!I212+'SF6'!I212</f>
        <v>4.7355480510969965</v>
      </c>
      <c r="J212" s="94">
        <f>+'CO2'!J212+'abs CO2'!J212+'CH4'!J212*PCG!$C$5+N2O!J212*PCG!$C$6+HFC!J212+PFC!J212+'SF6'!J212</f>
        <v>4.7695999999999996</v>
      </c>
      <c r="K212" s="94">
        <f>+'CO2'!K212+'abs CO2'!K212+'CH4'!K212*PCG!$C$5+N2O!K212*PCG!$C$6+HFC!K212+PFC!K212+'SF6'!K212</f>
        <v>4.8383399999999996</v>
      </c>
      <c r="L212" s="94">
        <f>+'CO2'!L212+'abs CO2'!L212+'CH4'!L212*PCG!$C$5+N2O!L212*PCG!$C$6+HFC!L212+PFC!L212+'SF6'!L212</f>
        <v>4.9070799999999997</v>
      </c>
      <c r="M212" s="94">
        <f>+'CO2'!M212+'abs CO2'!M212+'CH4'!M212*PCG!$C$5+N2O!M212*PCG!$C$6+HFC!M212+PFC!M212+'SF6'!M212</f>
        <v>4.9758200000000006</v>
      </c>
      <c r="N212" s="94">
        <f>+'CO2'!N212+'abs CO2'!N212+'CH4'!N212*PCG!$C$5+N2O!N212*PCG!$C$6+HFC!N212+PFC!N212+'SF6'!N212</f>
        <v>5.0445599999999997</v>
      </c>
      <c r="O212" s="94">
        <f>+'CO2'!O212+'abs CO2'!O212+'CH4'!O212*PCG!$C$5+N2O!O212*PCG!$C$6+HFC!O212+PFC!O212+'SF6'!O212</f>
        <v>5.1133000000000006</v>
      </c>
      <c r="P212" s="94">
        <f>+'CO2'!P212+'abs CO2'!P212+'CH4'!P212*PCG!$C$5+N2O!P212*PCG!$C$6+HFC!P212+PFC!P212+'SF6'!P212</f>
        <v>5.1820400000000006</v>
      </c>
      <c r="Q212" s="94">
        <f>+'CO2'!Q212+'abs CO2'!Q212+'CH4'!Q212*PCG!$C$5+N2O!Q212*PCG!$C$6+HFC!Q212+PFC!Q212+'SF6'!Q212</f>
        <v>5.2507799999999998</v>
      </c>
      <c r="R212" s="94">
        <f>+'CO2'!R212+'abs CO2'!R212+'CH4'!R212*PCG!$C$5+N2O!R212*PCG!$C$6+HFC!R212+PFC!R212+'SF6'!R212</f>
        <v>5.3195200000000007</v>
      </c>
      <c r="S212" s="94">
        <f>+'CO2'!S212+'abs CO2'!S212+'CH4'!S212*PCG!$C$5+N2O!S212*PCG!$C$6+HFC!S212+PFC!S212+'SF6'!S212</f>
        <v>5.3882600000000007</v>
      </c>
      <c r="T212" s="94">
        <f>+'CO2'!T212+'abs CO2'!T212+'CH4'!T212*PCG!$C$5+N2O!T212*PCG!$C$6+HFC!T212+PFC!T212+'SF6'!T212</f>
        <v>5.4569999999999999</v>
      </c>
      <c r="U212" s="94">
        <f>+'CO2'!U212+'abs CO2'!U212+'CH4'!U212*PCG!$C$5+N2O!U212*PCG!$C$6+HFC!U212+PFC!U212+'SF6'!U212</f>
        <v>5.525739999999999</v>
      </c>
      <c r="V212" s="94">
        <f>+'CO2'!V212+'abs CO2'!V212+'CH4'!V212*PCG!$C$5+N2O!V212*PCG!$C$6+HFC!V212+PFC!V212+'SF6'!V212</f>
        <v>5.594479999999999</v>
      </c>
      <c r="W212" s="94">
        <f>+'CO2'!W212+'abs CO2'!W212+'CH4'!W212*PCG!$C$5+N2O!W212*PCG!$C$6+HFC!W212+PFC!W212+'SF6'!W212</f>
        <v>5.6632199999999981</v>
      </c>
      <c r="X212" s="94">
        <f>+'CO2'!X212+'abs CO2'!X212+'CH4'!X212*PCG!$C$5+N2O!X212*PCG!$C$6+HFC!X212+PFC!X212+'SF6'!X212</f>
        <v>5.7319599999999982</v>
      </c>
      <c r="Y212" s="94">
        <f>+'CO2'!Y212+'abs CO2'!Y212+'CH4'!Y212*PCG!$C$5+N2O!Y212*PCG!$C$6+HFC!Y212+PFC!Y212+'SF6'!Y212</f>
        <v>5.8006999999999964</v>
      </c>
      <c r="Z212" s="94">
        <f>+'CO2'!Z212+'abs CO2'!Z212+'CH4'!Z212*PCG!$C$5+N2O!Z212*PCG!$C$6+HFC!Z212+PFC!Z212+'SF6'!Z212</f>
        <v>5.8694399999999955</v>
      </c>
      <c r="AA212" s="94">
        <f>+'CO2'!AA212+'abs CO2'!AA212+'CH4'!AA212*PCG!$C$5+N2O!AA212*PCG!$C$6+HFC!AA212+PFC!AA212+'SF6'!AA212</f>
        <v>5.9381799999999956</v>
      </c>
      <c r="AB212" s="94">
        <f>+'CO2'!AB212+'abs CO2'!AB212+'CH4'!AB212*PCG!$C$5+N2O!AB212*PCG!$C$6+HFC!AB212+PFC!AB212+'SF6'!AB212</f>
        <v>6.0069199999999947</v>
      </c>
      <c r="AC212" s="94">
        <f>+'CO2'!AC212+'abs CO2'!AC212+'CH4'!AC212*PCG!$C$5+N2O!AC212*PCG!$C$6+HFC!AC212+PFC!AC212+'SF6'!AC212</f>
        <v>6.0756599999999947</v>
      </c>
      <c r="AD212" s="94">
        <f>+'CO2'!AD212+'abs CO2'!AD212+'CH4'!AD212*PCG!$C$5+N2O!AD212*PCG!$C$6+HFC!AD212+PFC!AD212+'SF6'!AD212</f>
        <v>6.1443999999999939</v>
      </c>
      <c r="AE212" s="94">
        <f>+'CO2'!AE212+'abs CO2'!AE212+'CH4'!AE212*PCG!$C$5+N2O!AE212*PCG!$C$6+HFC!AE212+PFC!AE212+'SF6'!AE212</f>
        <v>6.213139999999993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2.8000000000000004E-3</v>
      </c>
      <c r="L213" s="33">
        <f t="shared" si="53"/>
        <v>5.5999999999999999E-3</v>
      </c>
      <c r="M213" s="33">
        <f t="shared" si="53"/>
        <v>8.3999999999999977E-3</v>
      </c>
      <c r="N213" s="33">
        <f t="shared" si="53"/>
        <v>1.12E-2</v>
      </c>
      <c r="O213" s="33">
        <f t="shared" si="53"/>
        <v>1.3999999999999999E-2</v>
      </c>
      <c r="P213" s="33">
        <f t="shared" si="53"/>
        <v>1.6799999999999999E-2</v>
      </c>
      <c r="Q213" s="33">
        <f t="shared" si="53"/>
        <v>1.9599999999999999E-2</v>
      </c>
      <c r="R213" s="33">
        <f t="shared" si="53"/>
        <v>2.2400000000000003E-2</v>
      </c>
      <c r="S213" s="33">
        <f t="shared" si="53"/>
        <v>2.52E-2</v>
      </c>
      <c r="T213" s="33">
        <f t="shared" si="53"/>
        <v>2.7999999999999997E-2</v>
      </c>
      <c r="U213" s="33">
        <f t="shared" si="53"/>
        <v>2.4500000000000001E-2</v>
      </c>
      <c r="V213" s="33">
        <f t="shared" si="53"/>
        <v>2.0999999999999998E-2</v>
      </c>
      <c r="W213" s="33">
        <f t="shared" si="53"/>
        <v>1.7499999999999998E-2</v>
      </c>
      <c r="X213" s="33">
        <f t="shared" si="53"/>
        <v>1.3999999999999999E-2</v>
      </c>
      <c r="Y213" s="33">
        <f t="shared" si="53"/>
        <v>1.0499999999999999E-2</v>
      </c>
      <c r="Z213" s="33">
        <f t="shared" si="53"/>
        <v>6.9999999999999993E-3</v>
      </c>
      <c r="AA213" s="33">
        <f t="shared" si="53"/>
        <v>3.4999999999999996E-3</v>
      </c>
      <c r="AB213" s="33">
        <f t="shared" si="53"/>
        <v>0</v>
      </c>
      <c r="AC213" s="33">
        <f t="shared" si="53"/>
        <v>0</v>
      </c>
      <c r="AD213" s="33">
        <f t="shared" si="53"/>
        <v>0</v>
      </c>
      <c r="AE213" s="33">
        <f t="shared" si="53"/>
        <v>0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2.8000000000000004E-3</v>
      </c>
      <c r="L214" s="94">
        <f>+'CO2'!L214+'abs CO2'!L214+'CH4'!L214*PCG!$C$5+N2O!L214*PCG!$C$6+HFC!L214+PFC!L214+'SF6'!L214</f>
        <v>5.5999999999999999E-3</v>
      </c>
      <c r="M214" s="94">
        <f>+'CO2'!M214+'abs CO2'!M214+'CH4'!M214*PCG!$C$5+N2O!M214*PCG!$C$6+HFC!M214+PFC!M214+'SF6'!M214</f>
        <v>8.3999999999999977E-3</v>
      </c>
      <c r="N214" s="94">
        <f>+'CO2'!N214+'abs CO2'!N214+'CH4'!N214*PCG!$C$5+N2O!N214*PCG!$C$6+HFC!N214+PFC!N214+'SF6'!N214</f>
        <v>1.12E-2</v>
      </c>
      <c r="O214" s="94">
        <f>+'CO2'!O214+'abs CO2'!O214+'CH4'!O214*PCG!$C$5+N2O!O214*PCG!$C$6+HFC!O214+PFC!O214+'SF6'!O214</f>
        <v>1.3999999999999999E-2</v>
      </c>
      <c r="P214" s="94">
        <f>+'CO2'!P214+'abs CO2'!P214+'CH4'!P214*PCG!$C$5+N2O!P214*PCG!$C$6+HFC!P214+PFC!P214+'SF6'!P214</f>
        <v>1.6799999999999999E-2</v>
      </c>
      <c r="Q214" s="94">
        <f>+'CO2'!Q214+'abs CO2'!Q214+'CH4'!Q214*PCG!$C$5+N2O!Q214*PCG!$C$6+HFC!Q214+PFC!Q214+'SF6'!Q214</f>
        <v>1.9599999999999999E-2</v>
      </c>
      <c r="R214" s="94">
        <f>+'CO2'!R214+'abs CO2'!R214+'CH4'!R214*PCG!$C$5+N2O!R214*PCG!$C$6+HFC!R214+PFC!R214+'SF6'!R214</f>
        <v>2.2400000000000003E-2</v>
      </c>
      <c r="S214" s="94">
        <f>+'CO2'!S214+'abs CO2'!S214+'CH4'!S214*PCG!$C$5+N2O!S214*PCG!$C$6+HFC!S214+PFC!S214+'SF6'!S214</f>
        <v>2.52E-2</v>
      </c>
      <c r="T214" s="94">
        <f>+'CO2'!T214+'abs CO2'!T214+'CH4'!T214*PCG!$C$5+N2O!T214*PCG!$C$6+HFC!T214+PFC!T214+'SF6'!T214</f>
        <v>2.7999999999999997E-2</v>
      </c>
      <c r="U214" s="94">
        <f>+'CO2'!U214+'abs CO2'!U214+'CH4'!U214*PCG!$C$5+N2O!U214*PCG!$C$6+HFC!U214+PFC!U214+'SF6'!U214</f>
        <v>2.4500000000000001E-2</v>
      </c>
      <c r="V214" s="94">
        <f>+'CO2'!V214+'abs CO2'!V214+'CH4'!V214*PCG!$C$5+N2O!V214*PCG!$C$6+HFC!V214+PFC!V214+'SF6'!V214</f>
        <v>2.0999999999999998E-2</v>
      </c>
      <c r="W214" s="94">
        <f>+'CO2'!W214+'abs CO2'!W214+'CH4'!W214*PCG!$C$5+N2O!W214*PCG!$C$6+HFC!W214+PFC!W214+'SF6'!W214</f>
        <v>1.7499999999999998E-2</v>
      </c>
      <c r="X214" s="94">
        <f>+'CO2'!X214+'abs CO2'!X214+'CH4'!X214*PCG!$C$5+N2O!X214*PCG!$C$6+HFC!X214+PFC!X214+'SF6'!X214</f>
        <v>1.3999999999999999E-2</v>
      </c>
      <c r="Y214" s="94">
        <f>+'CO2'!Y214+'abs CO2'!Y214+'CH4'!Y214*PCG!$C$5+N2O!Y214*PCG!$C$6+HFC!Y214+PFC!Y214+'SF6'!Y214</f>
        <v>1.0499999999999999E-2</v>
      </c>
      <c r="Z214" s="94">
        <f>+'CO2'!Z214+'abs CO2'!Z214+'CH4'!Z214*PCG!$C$5+N2O!Z214*PCG!$C$6+HFC!Z214+PFC!Z214+'SF6'!Z214</f>
        <v>6.9999999999999993E-3</v>
      </c>
      <c r="AA214" s="94">
        <f>+'CO2'!AA214+'abs CO2'!AA214+'CH4'!AA214*PCG!$C$5+N2O!AA214*PCG!$C$6+HFC!AA214+PFC!AA214+'SF6'!AA214</f>
        <v>3.4999999999999996E-3</v>
      </c>
      <c r="AB214" s="94">
        <f>+'CO2'!AB214+'abs CO2'!AB214+'CH4'!AB214*PCG!$C$5+N2O!AB214*PCG!$C$6+HFC!AB214+PFC!AB214+'SF6'!AB214</f>
        <v>0</v>
      </c>
      <c r="AC214" s="94">
        <f>+'CO2'!AC214+'abs CO2'!AC214+'CH4'!AC214*PCG!$C$5+N2O!AC214*PCG!$C$6+HFC!AC214+PFC!AC214+'SF6'!AC214</f>
        <v>0</v>
      </c>
      <c r="AD214" s="94">
        <f>+'CO2'!AD214+'abs CO2'!AD214+'CH4'!AD214*PCG!$C$5+N2O!AD214*PCG!$C$6+HFC!AD214+PFC!AD214+'SF6'!AD214</f>
        <v>0</v>
      </c>
      <c r="AE214" s="94">
        <f>+'CO2'!AE214+'abs CO2'!AE214+'CH4'!AE214*PCG!$C$5+N2O!AE214*PCG!$C$6+HFC!AE214+PFC!AE214+'SF6'!AE214</f>
        <v>0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0</v>
      </c>
      <c r="L215" s="94">
        <f>+'CO2'!L215+'abs CO2'!L215+'CH4'!L215*PCG!$C$5+N2O!L215*PCG!$C$6+HFC!L215+PFC!L215+'SF6'!L215</f>
        <v>0</v>
      </c>
      <c r="M215" s="94">
        <f>+'CO2'!M215+'abs CO2'!M215+'CH4'!M215*PCG!$C$5+N2O!M215*PCG!$C$6+HFC!M215+PFC!M215+'SF6'!M215</f>
        <v>0</v>
      </c>
      <c r="N215" s="94">
        <f>+'CO2'!N215+'abs CO2'!N215+'CH4'!N215*PCG!$C$5+N2O!N215*PCG!$C$6+HFC!N215+PFC!N215+'SF6'!N215</f>
        <v>0</v>
      </c>
      <c r="O215" s="94">
        <f>+'CO2'!O215+'abs CO2'!O215+'CH4'!O215*PCG!$C$5+N2O!O215*PCG!$C$6+HFC!O215+PFC!O215+'SF6'!O215</f>
        <v>0</v>
      </c>
      <c r="P215" s="94">
        <f>+'CO2'!P215+'abs CO2'!P215+'CH4'!P215*PCG!$C$5+N2O!P215*PCG!$C$6+HFC!P215+PFC!P215+'SF6'!P215</f>
        <v>0</v>
      </c>
      <c r="Q215" s="94">
        <f>+'CO2'!Q215+'abs CO2'!Q215+'CH4'!Q215*PCG!$C$5+N2O!Q215*PCG!$C$6+HFC!Q215+PFC!Q215+'SF6'!Q215</f>
        <v>0</v>
      </c>
      <c r="R215" s="94">
        <f>+'CO2'!R215+'abs CO2'!R215+'CH4'!R215*PCG!$C$5+N2O!R215*PCG!$C$6+HFC!R215+PFC!R215+'SF6'!R215</f>
        <v>0</v>
      </c>
      <c r="S215" s="94">
        <f>+'CO2'!S215+'abs CO2'!S215+'CH4'!S215*PCG!$C$5+N2O!S215*PCG!$C$6+HFC!S215+PFC!S215+'SF6'!S215</f>
        <v>0</v>
      </c>
      <c r="T215" s="94">
        <f>+'CO2'!T215+'abs CO2'!T215+'CH4'!T215*PCG!$C$5+N2O!T215*PCG!$C$6+HFC!T215+PFC!T215+'SF6'!T215</f>
        <v>0</v>
      </c>
      <c r="U215" s="94">
        <f>+'CO2'!U215+'abs CO2'!U215+'CH4'!U215*PCG!$C$5+N2O!U215*PCG!$C$6+HFC!U215+PFC!U215+'SF6'!U215</f>
        <v>0</v>
      </c>
      <c r="V215" s="94">
        <f>+'CO2'!V215+'abs CO2'!V215+'CH4'!V215*PCG!$C$5+N2O!V215*PCG!$C$6+HFC!V215+PFC!V215+'SF6'!V215</f>
        <v>0</v>
      </c>
      <c r="W215" s="94">
        <f>+'CO2'!W215+'abs CO2'!W215+'CH4'!W215*PCG!$C$5+N2O!W215*PCG!$C$6+HFC!W215+PFC!W215+'SF6'!W215</f>
        <v>0</v>
      </c>
      <c r="X215" s="94">
        <f>+'CO2'!X215+'abs CO2'!X215+'CH4'!X215*PCG!$C$5+N2O!X215*PCG!$C$6+HFC!X215+PFC!X215+'SF6'!X215</f>
        <v>0</v>
      </c>
      <c r="Y215" s="94">
        <f>+'CO2'!Y215+'abs CO2'!Y215+'CH4'!Y215*PCG!$C$5+N2O!Y215*PCG!$C$6+HFC!Y215+PFC!Y215+'SF6'!Y215</f>
        <v>0</v>
      </c>
      <c r="Z215" s="94">
        <f>+'CO2'!Z215+'abs CO2'!Z215+'CH4'!Z215*PCG!$C$5+N2O!Z215*PCG!$C$6+HFC!Z215+PFC!Z215+'SF6'!Z215</f>
        <v>0</v>
      </c>
      <c r="AA215" s="94">
        <f>+'CO2'!AA215+'abs CO2'!AA215+'CH4'!AA215*PCG!$C$5+N2O!AA215*PCG!$C$6+HFC!AA215+PFC!AA215+'SF6'!AA215</f>
        <v>0</v>
      </c>
      <c r="AB215" s="94">
        <f>+'CO2'!AB215+'abs CO2'!AB215+'CH4'!AB215*PCG!$C$5+N2O!AB215*PCG!$C$6+HFC!AB215+PFC!AB215+'SF6'!AB215</f>
        <v>0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1.751195041533268</v>
      </c>
      <c r="D216" s="33">
        <f t="shared" si="54"/>
        <v>1.7802535853624946</v>
      </c>
      <c r="E216" s="33">
        <f t="shared" si="54"/>
        <v>1.8042702021081507</v>
      </c>
      <c r="F216" s="33">
        <f t="shared" si="54"/>
        <v>1.8293114142586817</v>
      </c>
      <c r="G216" s="33">
        <f t="shared" si="54"/>
        <v>1.8678473912170024</v>
      </c>
      <c r="H216" s="33">
        <f t="shared" si="54"/>
        <v>1.8857073704377736</v>
      </c>
      <c r="I216" s="33">
        <f t="shared" si="54"/>
        <v>1.9191851035495144</v>
      </c>
      <c r="J216" s="33">
        <f t="shared" si="54"/>
        <v>1.9722243285381584</v>
      </c>
      <c r="K216" s="33">
        <f t="shared" si="54"/>
        <v>1.997171878505603</v>
      </c>
      <c r="L216" s="33">
        <f t="shared" si="54"/>
        <v>2.0383645355443636</v>
      </c>
      <c r="M216" s="33">
        <f t="shared" si="54"/>
        <v>2.0252408094662617</v>
      </c>
      <c r="N216" s="33">
        <f t="shared" si="54"/>
        <v>1.8836342195112135</v>
      </c>
      <c r="O216" s="33">
        <f t="shared" si="54"/>
        <v>1.9151627955008454</v>
      </c>
      <c r="P216" s="33">
        <f t="shared" si="54"/>
        <v>1.8999308084399038</v>
      </c>
      <c r="Q216" s="33">
        <f t="shared" si="54"/>
        <v>1.9914587759762803</v>
      </c>
      <c r="R216" s="33">
        <f t="shared" si="54"/>
        <v>2.0444997385192587</v>
      </c>
      <c r="S216" s="33">
        <f t="shared" si="54"/>
        <v>2.0908222565950814</v>
      </c>
      <c r="T216" s="33">
        <f t="shared" si="54"/>
        <v>2.131219393332525</v>
      </c>
      <c r="U216" s="33">
        <f t="shared" si="54"/>
        <v>2.1245799666152778</v>
      </c>
      <c r="V216" s="33">
        <f t="shared" si="54"/>
        <v>2.1172104310846835</v>
      </c>
      <c r="W216" s="33">
        <f t="shared" si="54"/>
        <v>2.1289345482661481</v>
      </c>
      <c r="X216" s="33">
        <f t="shared" si="54"/>
        <v>2.1621325093509012</v>
      </c>
      <c r="Y216" s="33">
        <f t="shared" si="54"/>
        <v>2.2356186890851308</v>
      </c>
      <c r="Z216" s="33">
        <f t="shared" si="54"/>
        <v>2.1915361326060285</v>
      </c>
      <c r="AA216" s="33">
        <f t="shared" si="54"/>
        <v>2.1614146958078559</v>
      </c>
      <c r="AB216" s="33">
        <f t="shared" si="54"/>
        <v>2.2064954935209267</v>
      </c>
      <c r="AC216" s="33">
        <f t="shared" si="54"/>
        <v>2.2281870633101626</v>
      </c>
      <c r="AD216" s="33">
        <f t="shared" si="54"/>
        <v>2.2345307820718587</v>
      </c>
      <c r="AE216" s="33">
        <f t="shared" si="54"/>
        <v>2.2688302044117816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2.7486823826230439E-2</v>
      </c>
      <c r="D217" s="33">
        <f t="shared" si="55"/>
        <v>2.7953258914856248E-2</v>
      </c>
      <c r="E217" s="33">
        <f t="shared" si="55"/>
        <v>2.8848532371997134E-2</v>
      </c>
      <c r="F217" s="33">
        <f t="shared" si="55"/>
        <v>3.0077545864223787E-2</v>
      </c>
      <c r="G217" s="33">
        <f t="shared" si="55"/>
        <v>3.117273762087424E-2</v>
      </c>
      <c r="H217" s="33">
        <f t="shared" si="55"/>
        <v>3.1465230596131447E-2</v>
      </c>
      <c r="I217" s="33">
        <f t="shared" si="55"/>
        <v>3.2315048659627435E-2</v>
      </c>
      <c r="J217" s="33">
        <f t="shared" si="55"/>
        <v>3.4386873384329247E-2</v>
      </c>
      <c r="K217" s="33">
        <f t="shared" si="55"/>
        <v>3.1816944640158926E-2</v>
      </c>
      <c r="L217" s="33">
        <f t="shared" si="55"/>
        <v>2.9187268229187456E-2</v>
      </c>
      <c r="M217" s="33">
        <f t="shared" si="55"/>
        <v>2.6588579794131741E-2</v>
      </c>
      <c r="N217" s="33">
        <f t="shared" si="55"/>
        <v>2.414224221767575E-2</v>
      </c>
      <c r="O217" s="33">
        <f t="shared" si="55"/>
        <v>2.1551306240113595E-2</v>
      </c>
      <c r="P217" s="33">
        <f t="shared" si="55"/>
        <v>1.8960823231089875E-2</v>
      </c>
      <c r="Q217" s="33">
        <f t="shared" si="55"/>
        <v>1.6463889200784627E-2</v>
      </c>
      <c r="R217" s="33">
        <f t="shared" si="55"/>
        <v>1.3940251136450456E-2</v>
      </c>
      <c r="S217" s="33">
        <f t="shared" si="55"/>
        <v>1.1441157354500509E-2</v>
      </c>
      <c r="T217" s="33">
        <f t="shared" si="55"/>
        <v>8.9159361879825767E-3</v>
      </c>
      <c r="U217" s="33">
        <f t="shared" si="55"/>
        <v>8.5621441726301366E-3</v>
      </c>
      <c r="V217" s="33">
        <f t="shared" si="55"/>
        <v>8.070862793193247E-3</v>
      </c>
      <c r="W217" s="33">
        <f t="shared" si="55"/>
        <v>7.7568110791904551E-3</v>
      </c>
      <c r="X217" s="33">
        <f t="shared" si="55"/>
        <v>7.3979714895730025E-3</v>
      </c>
      <c r="Y217" s="33">
        <f t="shared" si="55"/>
        <v>7.7141854682015263E-3</v>
      </c>
      <c r="Z217" s="33">
        <f t="shared" si="55"/>
        <v>8.0352820427118683E-3</v>
      </c>
      <c r="AA217" s="33">
        <f t="shared" si="55"/>
        <v>7.6047089671608635E-3</v>
      </c>
      <c r="AB217" s="33">
        <f t="shared" si="55"/>
        <v>7.1237728064080814E-3</v>
      </c>
      <c r="AC217" s="33">
        <f t="shared" si="55"/>
        <v>7.0710400466255019E-3</v>
      </c>
      <c r="AD217" s="33">
        <f t="shared" si="55"/>
        <v>7.0371288587380842E-3</v>
      </c>
      <c r="AE217" s="33">
        <f t="shared" si="55"/>
        <v>7.0032176708506666E-3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4.3955626443235446E-3</v>
      </c>
      <c r="D218" s="94">
        <f>+'CO2'!D218+'abs CO2'!D218+'CH4'!D218*PCG!$C$5+N2O!D218*PCG!$C$6+HFC!D218+PFC!D218+'SF6'!D218</f>
        <v>4.4462854044704271E-3</v>
      </c>
      <c r="E218" s="94">
        <f>+'CO2'!E218+'abs CO2'!E218+'CH4'!E218*PCG!$C$5+N2O!E218*PCG!$C$6+HFC!E218+PFC!E218+'SF6'!E218</f>
        <v>4.6323987835097434E-3</v>
      </c>
      <c r="F218" s="94">
        <f>+'CO2'!F218+'abs CO2'!F218+'CH4'!F218*PCG!$C$5+N2O!F218*PCG!$C$6+HFC!F218+PFC!F218+'SF6'!F218</f>
        <v>4.8345583576204724E-3</v>
      </c>
      <c r="G218" s="94">
        <f>+'CO2'!G218+'abs CO2'!G218+'CH4'!G218*PCG!$C$5+N2O!G218*PCG!$C$6+HFC!G218+PFC!G218+'SF6'!G218</f>
        <v>5.0363515807372861E-3</v>
      </c>
      <c r="H218" s="94">
        <f>+'CO2'!H218+'abs CO2'!H218+'CH4'!H218*PCG!$C$5+N2O!H218*PCG!$C$6+HFC!H218+PFC!H218+'SF6'!H218</f>
        <v>5.1877504916459562E-3</v>
      </c>
      <c r="I218" s="94">
        <f>+'CO2'!I218+'abs CO2'!I218+'CH4'!I218*PCG!$C$5+N2O!I218*PCG!$C$6+HFC!I218+PFC!I218+'SF6'!I218</f>
        <v>5.2998323578788966E-3</v>
      </c>
      <c r="J218" s="94">
        <f>+'CO2'!J218+'abs CO2'!J218+'CH4'!J218*PCG!$C$5+N2O!J218*PCG!$C$6+HFC!J218+PFC!J218+'SF6'!J218</f>
        <v>5.7023411491409085E-3</v>
      </c>
      <c r="K218" s="94">
        <f>+'CO2'!K218+'abs CO2'!K218+'CH4'!K218*PCG!$C$5+N2O!K218*PCG!$C$6+HFC!K218+PFC!K218+'SF6'!K218</f>
        <v>5.4967786820830748E-3</v>
      </c>
      <c r="L218" s="94">
        <f>+'CO2'!L218+'abs CO2'!L218+'CH4'!L218*PCG!$C$5+N2O!L218*PCG!$C$6+HFC!L218+PFC!L218+'SF6'!L218</f>
        <v>5.224252966443378E-3</v>
      </c>
      <c r="M218" s="94">
        <f>+'CO2'!M218+'abs CO2'!M218+'CH4'!M218*PCG!$C$5+N2O!M218*PCG!$C$6+HFC!M218+PFC!M218+'SF6'!M218</f>
        <v>4.9756914307107717E-3</v>
      </c>
      <c r="N218" s="94">
        <f>+'CO2'!N218+'abs CO2'!N218+'CH4'!N218*PCG!$C$5+N2O!N218*PCG!$C$6+HFC!N218+PFC!N218+'SF6'!N218</f>
        <v>4.8726464280763994E-3</v>
      </c>
      <c r="O218" s="94">
        <f>+'CO2'!O218+'abs CO2'!O218+'CH4'!O218*PCG!$C$5+N2O!O218*PCG!$C$6+HFC!O218+PFC!O218+'SF6'!O218</f>
        <v>4.6183558966907453E-3</v>
      </c>
      <c r="P218" s="94">
        <f>+'CO2'!P218+'abs CO2'!P218+'CH4'!P218*PCG!$C$5+N2O!P218*PCG!$C$6+HFC!P218+PFC!P218+'SF6'!P218</f>
        <v>4.3580561727853268E-3</v>
      </c>
      <c r="Q218" s="94">
        <f>+'CO2'!Q218+'abs CO2'!Q218+'CH4'!Q218*PCG!$C$5+N2O!Q218*PCG!$C$6+HFC!Q218+PFC!Q218+'SF6'!Q218</f>
        <v>4.1850260420674456E-3</v>
      </c>
      <c r="R218" s="94">
        <f>+'CO2'!R218+'abs CO2'!R218+'CH4'!R218*PCG!$C$5+N2O!R218*PCG!$C$6+HFC!R218+PFC!R218+'SF6'!R218</f>
        <v>3.9791931153526786E-3</v>
      </c>
      <c r="S218" s="94">
        <f>+'CO2'!S218+'abs CO2'!S218+'CH4'!S218*PCG!$C$5+N2O!S218*PCG!$C$6+HFC!S218+PFC!S218+'SF6'!S218</f>
        <v>3.7919842186862874E-3</v>
      </c>
      <c r="T218" s="94">
        <f>+'CO2'!T218+'abs CO2'!T218+'CH4'!T218*PCG!$C$5+N2O!T218*PCG!$C$6+HFC!T218+PFC!T218+'SF6'!T218</f>
        <v>3.5729041178375418E-3</v>
      </c>
      <c r="U218" s="94">
        <f>+'CO2'!U218+'abs CO2'!U218+'CH4'!U218*PCG!$C$5+N2O!U218*PCG!$C$6+HFC!U218+PFC!U218+'SF6'!U218</f>
        <v>3.4852642930212714E-3</v>
      </c>
      <c r="V218" s="94">
        <f>+'CO2'!V218+'abs CO2'!V218+'CH4'!V218*PCG!$C$5+N2O!V218*PCG!$C$6+HFC!V218+PFC!V218+'SF6'!V218</f>
        <v>3.2592393357407635E-3</v>
      </c>
      <c r="W218" s="94">
        <f>+'CO2'!W218+'abs CO2'!W218+'CH4'!W218*PCG!$C$5+N2O!W218*PCG!$C$6+HFC!W218+PFC!W218+'SF6'!W218</f>
        <v>3.209566231439196E-3</v>
      </c>
      <c r="X218" s="94">
        <f>+'CO2'!X218+'abs CO2'!X218+'CH4'!X218*PCG!$C$5+N2O!X218*PCG!$C$6+HFC!X218+PFC!X218+'SF6'!X218</f>
        <v>3.1142451917891166E-3</v>
      </c>
      <c r="Y218" s="94">
        <f>+'CO2'!Y218+'abs CO2'!Y218+'CH4'!Y218*PCG!$C$5+N2O!Y218*PCG!$C$6+HFC!Y218+PFC!Y218+'SF6'!Y218</f>
        <v>3.2440358530246923E-3</v>
      </c>
      <c r="Z218" s="94">
        <f>+'CO2'!Z218+'abs CO2'!Z218+'CH4'!Z218*PCG!$C$5+N2O!Z218*PCG!$C$6+HFC!Z218+PFC!Z218+'SF6'!Z218</f>
        <v>3.3801616608300591E-3</v>
      </c>
      <c r="AA218" s="94">
        <f>+'CO2'!AA218+'abs CO2'!AA218+'CH4'!AA218*PCG!$C$5+N2O!AA218*PCG!$C$6+HFC!AA218+PFC!AA218+'SF6'!AA218</f>
        <v>3.2317921989507524E-3</v>
      </c>
      <c r="AB218" s="94">
        <f>+'CO2'!AB218+'abs CO2'!AB218+'CH4'!AB218*PCG!$C$5+N2O!AB218*PCG!$C$6+HFC!AB218+PFC!AB218+'SF6'!AB218</f>
        <v>3.0312975655829321E-3</v>
      </c>
      <c r="AC218" s="94">
        <f>+'CO2'!AC218+'abs CO2'!AC218+'CH4'!AC218*PCG!$C$5+N2O!AC218*PCG!$C$6+HFC!AC218+PFC!AC218+'SF6'!AC218</f>
        <v>3.040044323922437E-3</v>
      </c>
      <c r="AD218" s="94">
        <f>+'CO2'!AD218+'abs CO2'!AD218+'CH4'!AD218*PCG!$C$5+N2O!AD218*PCG!$C$6+HFC!AD218+PFC!AD218+'SF6'!AD218</f>
        <v>3.0610674533582643E-3</v>
      </c>
      <c r="AE218" s="94">
        <f>+'CO2'!AE218+'abs CO2'!AE218+'CH4'!AE218*PCG!$C$5+N2O!AE218*PCG!$C$6+HFC!AE218+PFC!AE218+'SF6'!AE218</f>
        <v>3.0820905827940916E-3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2.3091261181906894E-2</v>
      </c>
      <c r="D219" s="33">
        <f t="shared" si="56"/>
        <v>2.3506973510385821E-2</v>
      </c>
      <c r="E219" s="33">
        <f t="shared" si="56"/>
        <v>2.4216133588487392E-2</v>
      </c>
      <c r="F219" s="33">
        <f t="shared" si="56"/>
        <v>2.5242987506603313E-2</v>
      </c>
      <c r="G219" s="33">
        <f t="shared" si="56"/>
        <v>2.6136386040136954E-2</v>
      </c>
      <c r="H219" s="33">
        <f t="shared" si="56"/>
        <v>2.6277480104485489E-2</v>
      </c>
      <c r="I219" s="33">
        <f t="shared" si="56"/>
        <v>2.7015216301748537E-2</v>
      </c>
      <c r="J219" s="33">
        <f t="shared" si="56"/>
        <v>2.868453223518834E-2</v>
      </c>
      <c r="K219" s="33">
        <f t="shared" si="56"/>
        <v>2.6320165958075854E-2</v>
      </c>
      <c r="L219" s="33">
        <f t="shared" si="56"/>
        <v>2.3963015262744077E-2</v>
      </c>
      <c r="M219" s="33">
        <f t="shared" si="56"/>
        <v>2.1612888363420967E-2</v>
      </c>
      <c r="N219" s="33">
        <f t="shared" si="56"/>
        <v>1.9269595789599352E-2</v>
      </c>
      <c r="O219" s="33">
        <f t="shared" si="56"/>
        <v>1.6932950343422848E-2</v>
      </c>
      <c r="P219" s="33">
        <f t="shared" si="56"/>
        <v>1.4602767058304548E-2</v>
      </c>
      <c r="Q219" s="33">
        <f t="shared" si="56"/>
        <v>1.2278863158717183E-2</v>
      </c>
      <c r="R219" s="33">
        <f t="shared" si="56"/>
        <v>9.9610580210977781E-3</v>
      </c>
      <c r="S219" s="33">
        <f t="shared" si="56"/>
        <v>7.6491731358142214E-3</v>
      </c>
      <c r="T219" s="33">
        <f t="shared" si="56"/>
        <v>5.343032070145034E-3</v>
      </c>
      <c r="U219" s="33">
        <f t="shared" si="56"/>
        <v>5.0768798796088661E-3</v>
      </c>
      <c r="V219" s="33">
        <f t="shared" si="56"/>
        <v>4.8116234574524831E-3</v>
      </c>
      <c r="W219" s="33">
        <f t="shared" si="56"/>
        <v>4.5472448477512587E-3</v>
      </c>
      <c r="X219" s="33">
        <f t="shared" si="56"/>
        <v>4.2837262977838859E-3</v>
      </c>
      <c r="Y219" s="33">
        <f t="shared" si="56"/>
        <v>4.4701496151768345E-3</v>
      </c>
      <c r="Z219" s="33">
        <f t="shared" si="56"/>
        <v>4.6551203818818096E-3</v>
      </c>
      <c r="AA219" s="33">
        <f t="shared" si="56"/>
        <v>4.3729167682101111E-3</v>
      </c>
      <c r="AB219" s="33">
        <f t="shared" si="56"/>
        <v>4.0924752408251488E-3</v>
      </c>
      <c r="AC219" s="33">
        <f t="shared" si="56"/>
        <v>4.0309957227030648E-3</v>
      </c>
      <c r="AD219" s="33">
        <f t="shared" si="56"/>
        <v>3.9760614053798195E-3</v>
      </c>
      <c r="AE219" s="33">
        <f t="shared" si="56"/>
        <v>3.921127088056575E-3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8.7280464463067968E-3</v>
      </c>
      <c r="D220" s="94">
        <f>+'CO2'!D220+'abs CO2'!D220+'CH4'!D220*PCG!$C$5+N2O!D220*PCG!$C$6+HFC!D220+PFC!D220+'SF6'!D220</f>
        <v>8.7055561483006076E-3</v>
      </c>
      <c r="E220" s="94">
        <f>+'CO2'!E220+'abs CO2'!E220+'CH4'!E220*PCG!$C$5+N2O!E220*PCG!$C$6+HFC!E220+PFC!E220+'SF6'!E220</f>
        <v>9.0223988741170765E-3</v>
      </c>
      <c r="F220" s="94">
        <f>+'CO2'!F220+'abs CO2'!F220+'CH4'!F220*PCG!$C$5+N2O!F220*PCG!$C$6+HFC!F220+PFC!F220+'SF6'!F220</f>
        <v>9.3054831533395336E-3</v>
      </c>
      <c r="G220" s="94">
        <f>+'CO2'!G220+'abs CO2'!G220+'CH4'!G220*PCG!$C$5+N2O!G220*PCG!$C$6+HFC!G220+PFC!G220+'SF6'!G220</f>
        <v>9.5652070445376436E-3</v>
      </c>
      <c r="H220" s="94">
        <f>+'CO2'!H220+'abs CO2'!H220+'CH4'!H220*PCG!$C$5+N2O!H220*PCG!$C$6+HFC!H220+PFC!H220+'SF6'!H220</f>
        <v>9.6766158876944938E-3</v>
      </c>
      <c r="I220" s="94">
        <f>+'CO2'!I220+'abs CO2'!I220+'CH4'!I220*PCG!$C$5+N2O!I220*PCG!$C$6+HFC!I220+PFC!I220+'SF6'!I220</f>
        <v>9.8398427841110865E-3</v>
      </c>
      <c r="J220" s="94">
        <f>+'CO2'!J220+'abs CO2'!J220+'CH4'!J220*PCG!$C$5+N2O!J220*PCG!$C$6+HFC!J220+PFC!J220+'SF6'!J220</f>
        <v>1.064466472381939E-2</v>
      </c>
      <c r="K220" s="94">
        <f>+'CO2'!K220+'abs CO2'!K220+'CH4'!K220*PCG!$C$5+N2O!K220*PCG!$C$6+HFC!K220+PFC!K220+'SF6'!K220</f>
        <v>9.6905064081474271E-3</v>
      </c>
      <c r="L220" s="94">
        <f>+'CO2'!L220+'abs CO2'!L220+'CH4'!L220*PCG!$C$5+N2O!L220*PCG!$C$6+HFC!L220+PFC!L220+'SF6'!L220</f>
        <v>8.7525894529902285E-3</v>
      </c>
      <c r="M220" s="94">
        <f>+'CO2'!M220+'abs CO2'!M220+'CH4'!M220*PCG!$C$5+N2O!M220*PCG!$C$6+HFC!M220+PFC!M220+'SF6'!M220</f>
        <v>7.830735086383319E-3</v>
      </c>
      <c r="N220" s="94">
        <f>+'CO2'!N220+'abs CO2'!N220+'CH4'!N220*PCG!$C$5+N2O!N220*PCG!$C$6+HFC!N220+PFC!N220+'SF6'!N220</f>
        <v>6.9247665524000065E-3</v>
      </c>
      <c r="O220" s="94">
        <f>+'CO2'!O220+'abs CO2'!O220+'CH4'!O220*PCG!$C$5+N2O!O220*PCG!$C$6+HFC!O220+PFC!O220+'SF6'!O220</f>
        <v>6.0345090806760765E-3</v>
      </c>
      <c r="P220" s="94">
        <f>+'CO2'!P220+'abs CO2'!P220+'CH4'!P220*PCG!$C$5+N2O!P220*PCG!$C$6+HFC!P220+PFC!P220+'SF6'!P220</f>
        <v>5.1597898564761631E-3</v>
      </c>
      <c r="Q220" s="94">
        <f>+'CO2'!Q220+'abs CO2'!Q220+'CH4'!Q220*PCG!$C$5+N2O!Q220*PCG!$C$6+HFC!Q220+PFC!Q220+'SF6'!Q220</f>
        <v>4.3004379912905E-3</v>
      </c>
      <c r="R220" s="94">
        <f>+'CO2'!R220+'abs CO2'!R220+'CH4'!R220*PCG!$C$5+N2O!R220*PCG!$C$6+HFC!R220+PFC!R220+'SF6'!R220</f>
        <v>3.4562844939510142E-3</v>
      </c>
      <c r="S220" s="94">
        <f>+'CO2'!S220+'abs CO2'!S220+'CH4'!S220*PCG!$C$5+N2O!S220*PCG!$C$6+HFC!S220+PFC!S220+'SF6'!S220</f>
        <v>2.6271622422558865E-3</v>
      </c>
      <c r="T220" s="94">
        <f>+'CO2'!T220+'abs CO2'!T220+'CH4'!T220*PCG!$C$5+N2O!T220*PCG!$C$6+HFC!T220+PFC!T220+'SF6'!T220</f>
        <v>1.8129059550922178E-3</v>
      </c>
      <c r="U220" s="94">
        <f>+'CO2'!U220+'abs CO2'!U220+'CH4'!U220*PCG!$C$5+N2O!U220*PCG!$C$6+HFC!U220+PFC!U220+'SF6'!U220</f>
        <v>1.7169193510387724E-3</v>
      </c>
      <c r="V220" s="94">
        <f>+'CO2'!V220+'abs CO2'!V220+'CH4'!V220*PCG!$C$5+N2O!V220*PCG!$C$6+HFC!V220+PFC!V220+'SF6'!V220</f>
        <v>1.6225161680593525E-3</v>
      </c>
      <c r="W220" s="94">
        <f>+'CO2'!W220+'abs CO2'!W220+'CH4'!W220*PCG!$C$5+N2O!W220*PCG!$C$6+HFC!W220+PFC!W220+'SF6'!W220</f>
        <v>1.5296793042569243E-3</v>
      </c>
      <c r="X220" s="94">
        <f>+'CO2'!X220+'abs CO2'!X220+'CH4'!X220*PCG!$C$5+N2O!X220*PCG!$C$6+HFC!X220+PFC!X220+'SF6'!X220</f>
        <v>1.4383918440756176E-3</v>
      </c>
      <c r="Y220" s="94">
        <f>+'CO2'!Y220+'abs CO2'!Y220+'CH4'!Y220*PCG!$C$5+N2O!Y220*PCG!$C$6+HFC!Y220+PFC!Y220+'SF6'!Y220</f>
        <v>1.5315171103060408E-3</v>
      </c>
      <c r="Z220" s="94">
        <f>+'CO2'!Z220+'abs CO2'!Z220+'CH4'!Z220*PCG!$C$5+N2O!Z220*PCG!$C$6+HFC!Z220+PFC!Z220+'SF6'!Z220</f>
        <v>1.6227646067421908E-3</v>
      </c>
      <c r="AA220" s="94">
        <f>+'CO2'!AA220+'abs CO2'!AA220+'CH4'!AA220*PCG!$C$5+N2O!AA220*PCG!$C$6+HFC!AA220+PFC!AA220+'SF6'!AA220</f>
        <v>1.4957608972146327E-3</v>
      </c>
      <c r="AB220" s="94">
        <f>+'CO2'!AB220+'abs CO2'!AB220+'CH4'!AB220*PCG!$C$5+N2O!AB220*PCG!$C$6+HFC!AB220+PFC!AB220+'SF6'!AB220</f>
        <v>1.3709528334466391E-3</v>
      </c>
      <c r="AC220" s="94">
        <f>+'CO2'!AC220+'abs CO2'!AC220+'CH4'!AC220*PCG!$C$5+N2O!AC220*PCG!$C$6+HFC!AC220+PFC!AC220+'SF6'!AC220</f>
        <v>1.3676130659516204E-3</v>
      </c>
      <c r="AD220" s="94">
        <f>+'CO2'!AD220+'abs CO2'!AD220+'CH4'!AD220*PCG!$C$5+N2O!AD220*PCG!$C$6+HFC!AD220+PFC!AD220+'SF6'!AD220</f>
        <v>1.3770706604601544E-3</v>
      </c>
      <c r="AE220" s="94">
        <f>+'CO2'!AE220+'abs CO2'!AE220+'CH4'!AE220*PCG!$C$5+N2O!AE220*PCG!$C$6+HFC!AE220+PFC!AE220+'SF6'!AE220</f>
        <v>1.3865282549686889E-3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1.3002541167632215E-3</v>
      </c>
      <c r="D221" s="94">
        <f>+'CO2'!D221+'abs CO2'!D221+'CH4'!D221*PCG!$C$5+N2O!D221*PCG!$C$6+HFC!D221+PFC!D221+'SF6'!D221</f>
        <v>1.3736242413670303E-3</v>
      </c>
      <c r="E221" s="94">
        <f>+'CO2'!E221+'abs CO2'!E221+'CH4'!E221*PCG!$C$5+N2O!E221*PCG!$C$6+HFC!E221+PFC!E221+'SF6'!E221</f>
        <v>1.3800102940618511E-3</v>
      </c>
      <c r="F221" s="94">
        <f>+'CO2'!F221+'abs CO2'!F221+'CH4'!F221*PCG!$C$5+N2O!F221*PCG!$C$6+HFC!F221+PFC!F221+'SF6'!F221</f>
        <v>1.4363222399505328E-3</v>
      </c>
      <c r="G221" s="94">
        <f>+'CO2'!G221+'abs CO2'!G221+'CH4'!G221*PCG!$C$5+N2O!G221*PCG!$C$6+HFC!G221+PFC!G221+'SF6'!G221</f>
        <v>1.5336583165552861E-3</v>
      </c>
      <c r="H221" s="94">
        <f>+'CO2'!H221+'abs CO2'!H221+'CH4'!H221*PCG!$C$5+N2O!H221*PCG!$C$6+HFC!H221+PFC!H221+'SF6'!H221</f>
        <v>1.5800817080614928E-3</v>
      </c>
      <c r="I221" s="94">
        <f>+'CO2'!I221+'abs CO2'!I221+'CH4'!I221*PCG!$C$5+N2O!I221*PCG!$C$6+HFC!I221+PFC!I221+'SF6'!I221</f>
        <v>1.5850503778334422E-3</v>
      </c>
      <c r="J221" s="94">
        <f>+'CO2'!J221+'abs CO2'!J221+'CH4'!J221*PCG!$C$5+N2O!J221*PCG!$C$6+HFC!J221+PFC!J221+'SF6'!J221</f>
        <v>1.6511238667544339E-3</v>
      </c>
      <c r="K221" s="94">
        <f>+'CO2'!K221+'abs CO2'!K221+'CH4'!K221*PCG!$C$5+N2O!K221*PCG!$C$6+HFC!K221+PFC!K221+'SF6'!K221</f>
        <v>1.5619927537998699E-3</v>
      </c>
      <c r="L221" s="94">
        <f>+'CO2'!L221+'abs CO2'!L221+'CH4'!L221*PCG!$C$5+N2O!L221*PCG!$C$6+HFC!L221+PFC!L221+'SF6'!L221</f>
        <v>1.4712436588185155E-3</v>
      </c>
      <c r="M221" s="94">
        <f>+'CO2'!M221+'abs CO2'!M221+'CH4'!M221*PCG!$C$5+N2O!M221*PCG!$C$6+HFC!M221+PFC!M221+'SF6'!M221</f>
        <v>1.3788724692026936E-3</v>
      </c>
      <c r="N221" s="94">
        <f>+'CO2'!N221+'abs CO2'!N221+'CH4'!N221*PCG!$C$5+N2O!N221*PCG!$C$6+HFC!N221+PFC!N221+'SF6'!N221</f>
        <v>1.2848751597862552E-3</v>
      </c>
      <c r="O221" s="94">
        <f>+'CO2'!O221+'abs CO2'!O221+'CH4'!O221*PCG!$C$5+N2O!O221*PCG!$C$6+HFC!O221+PFC!O221+'SF6'!O221</f>
        <v>1.1892477893252953E-3</v>
      </c>
      <c r="P221" s="94">
        <f>+'CO2'!P221+'abs CO2'!P221+'CH4'!P221*PCG!$C$5+N2O!P221*PCG!$C$6+HFC!P221+PFC!P221+'SF6'!P221</f>
        <v>1.0919864971810052E-3</v>
      </c>
      <c r="Q221" s="94">
        <f>+'CO2'!Q221+'abs CO2'!Q221+'CH4'!Q221*PCG!$C$5+N2O!Q221*PCG!$C$6+HFC!Q221+PFC!Q221+'SF6'!Q221</f>
        <v>9.9308750018980681E-4</v>
      </c>
      <c r="R221" s="94">
        <f>+'CO2'!R221+'abs CO2'!R221+'CH4'!R221*PCG!$C$5+N2O!R221*PCG!$C$6+HFC!R221+PFC!R221+'SF6'!R221</f>
        <v>8.925470897072175E-4</v>
      </c>
      <c r="S221" s="94">
        <f>+'CO2'!S221+'abs CO2'!S221+'CH4'!S221*PCG!$C$5+N2O!S221*PCG!$C$6+HFC!S221+PFC!S221+'SF6'!S221</f>
        <v>7.9036162881310006E-4</v>
      </c>
      <c r="T221" s="94">
        <f>+'CO2'!T221+'abs CO2'!T221+'CH4'!T221*PCG!$C$5+N2O!T221*PCG!$C$6+HFC!T221+PFC!T221+'SF6'!T221</f>
        <v>6.86527549666991E-4</v>
      </c>
      <c r="U221" s="94">
        <f>+'CO2'!U221+'abs CO2'!U221+'CH4'!U221*PCG!$C$5+N2O!U221*PCG!$C$6+HFC!U221+PFC!U221+'SF6'!U221</f>
        <v>6.6387019124722346E-4</v>
      </c>
      <c r="V221" s="94">
        <f>+'CO2'!V221+'abs CO2'!V221+'CH4'!V221*PCG!$C$5+N2O!V221*PCG!$C$6+HFC!V221+PFC!V221+'SF6'!V221</f>
        <v>6.4080148272910688E-4</v>
      </c>
      <c r="W221" s="94">
        <f>+'CO2'!W221+'abs CO2'!W221+'CH4'!W221*PCG!$C$5+N2O!W221*PCG!$C$6+HFC!W221+PFC!W221+'SF6'!W221</f>
        <v>6.1732050605488992E-4</v>
      </c>
      <c r="X221" s="94">
        <f>+'CO2'!X221+'abs CO2'!X221+'CH4'!X221*PCG!$C$5+N2O!X221*PCG!$C$6+HFC!X221+PFC!X221+'SF6'!X221</f>
        <v>5.934263600972028E-4</v>
      </c>
      <c r="Y221" s="94">
        <f>+'CO2'!Y221+'abs CO2'!Y221+'CH4'!Y221*PCG!$C$5+N2O!Y221*PCG!$C$6+HFC!Y221+PFC!Y221+'SF6'!Y221</f>
        <v>6.1694384764174564E-4</v>
      </c>
      <c r="Z221" s="94">
        <f>+'CO2'!Z221+'abs CO2'!Z221+'CH4'!Z221*PCG!$C$5+N2O!Z221*PCG!$C$6+HFC!Z221+PFC!Z221+'SF6'!Z221</f>
        <v>6.4074743016644543E-4</v>
      </c>
      <c r="AA221" s="94">
        <f>+'CO2'!AA221+'abs CO2'!AA221+'CH4'!AA221*PCG!$C$5+N2O!AA221*PCG!$C$6+HFC!AA221+PFC!AA221+'SF6'!AA221</f>
        <v>6.3211599180805261E-4</v>
      </c>
      <c r="AB221" s="94">
        <f>+'CO2'!AB221+'abs CO2'!AB221+'CH4'!AB221*PCG!$C$5+N2O!AB221*PCG!$C$6+HFC!AB221+PFC!AB221+'SF6'!AB221</f>
        <v>6.2329768896584995E-4</v>
      </c>
      <c r="AC221" s="94">
        <f>+'CO2'!AC221+'abs CO2'!AC221+'CH4'!AC221*PCG!$C$5+N2O!AC221*PCG!$C$6+HFC!AC221+PFC!AC221+'SF6'!AC221</f>
        <v>6.2737705150670421E-4</v>
      </c>
      <c r="AD221" s="94">
        <f>+'CO2'!AD221+'abs CO2'!AD221+'CH4'!AD221*PCG!$C$5+N2O!AD221*PCG!$C$6+HFC!AD221+PFC!AD221+'SF6'!AD221</f>
        <v>6.269702565494255E-4</v>
      </c>
      <c r="AE221" s="94">
        <f>+'CO2'!AE221+'abs CO2'!AE221+'CH4'!AE221*PCG!$C$5+N2O!AE221*PCG!$C$6+HFC!AE221+PFC!AE221+'SF6'!AE221</f>
        <v>6.2656346159214679E-4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3.1561443691526694E-3</v>
      </c>
      <c r="D222" s="94">
        <f>+'CO2'!D222+'abs CO2'!D222+'CH4'!D222*PCG!$C$5+N2O!D222*PCG!$C$6+HFC!D222+PFC!D222+'SF6'!D222</f>
        <v>3.2054821392143514E-3</v>
      </c>
      <c r="E222" s="94">
        <f>+'CO2'!E222+'abs CO2'!E222+'CH4'!E222*PCG!$C$5+N2O!E222*PCG!$C$6+HFC!E222+PFC!E222+'SF6'!E222</f>
        <v>3.3602486631319423E-3</v>
      </c>
      <c r="F222" s="94">
        <f>+'CO2'!F222+'abs CO2'!F222+'CH4'!F222*PCG!$C$5+N2O!F222*PCG!$C$6+HFC!F222+PFC!F222+'SF6'!F222</f>
        <v>3.4336745921167123E-3</v>
      </c>
      <c r="G222" s="94">
        <f>+'CO2'!G222+'abs CO2'!G222+'CH4'!G222*PCG!$C$5+N2O!G222*PCG!$C$6+HFC!G222+PFC!G222+'SF6'!G222</f>
        <v>3.5633748406870536E-3</v>
      </c>
      <c r="H222" s="94">
        <f>+'CO2'!H222+'abs CO2'!H222+'CH4'!H222*PCG!$C$5+N2O!H222*PCG!$C$6+HFC!H222+PFC!H222+'SF6'!H222</f>
        <v>3.4720558865284148E-3</v>
      </c>
      <c r="I222" s="94">
        <f>+'CO2'!I222+'abs CO2'!I222+'CH4'!I222*PCG!$C$5+N2O!I222*PCG!$C$6+HFC!I222+PFC!I222+'SF6'!I222</f>
        <v>3.7622892724665084E-3</v>
      </c>
      <c r="J222" s="94">
        <f>+'CO2'!J222+'abs CO2'!J222+'CH4'!J222*PCG!$C$5+N2O!J222*PCG!$C$6+HFC!J222+PFC!J222+'SF6'!J222</f>
        <v>4.3916409552083036E-3</v>
      </c>
      <c r="K222" s="94">
        <f>+'CO2'!K222+'abs CO2'!K222+'CH4'!K222*PCG!$C$5+N2O!K222*PCG!$C$6+HFC!K222+PFC!K222+'SF6'!K222</f>
        <v>4.0118943600397482E-3</v>
      </c>
      <c r="L222" s="94">
        <f>+'CO2'!L222+'abs CO2'!L222+'CH4'!L222*PCG!$C$5+N2O!L222*PCG!$C$6+HFC!L222+PFC!L222+'SF6'!L222</f>
        <v>3.6311507778556168E-3</v>
      </c>
      <c r="M222" s="94">
        <f>+'CO2'!M222+'abs CO2'!M222+'CH4'!M222*PCG!$C$5+N2O!M222*PCG!$C$6+HFC!M222+PFC!M222+'SF6'!M222</f>
        <v>3.2494095149530693E-3</v>
      </c>
      <c r="N222" s="94">
        <f>+'CO2'!N222+'abs CO2'!N222+'CH4'!N222*PCG!$C$5+N2O!N222*PCG!$C$6+HFC!N222+PFC!N222+'SF6'!N222</f>
        <v>2.8666698822488955E-3</v>
      </c>
      <c r="O222" s="94">
        <f>+'CO2'!O222+'abs CO2'!O222+'CH4'!O222*PCG!$C$5+N2O!O222*PCG!$C$6+HFC!O222+PFC!O222+'SF6'!O222</f>
        <v>2.4829311952377807E-3</v>
      </c>
      <c r="P222" s="94">
        <f>+'CO2'!P222+'abs CO2'!P222+'CH4'!P222*PCG!$C$5+N2O!P222*PCG!$C$6+HFC!P222+PFC!P222+'SF6'!P222</f>
        <v>2.0981927739511345E-3</v>
      </c>
      <c r="Q222" s="94">
        <f>+'CO2'!Q222+'abs CO2'!Q222+'CH4'!Q222*PCG!$C$5+N2O!Q222*PCG!$C$6+HFC!Q222+PFC!Q222+'SF6'!Q222</f>
        <v>1.712453942916583E-3</v>
      </c>
      <c r="R222" s="94">
        <f>+'CO2'!R222+'abs CO2'!R222+'CH4'!R222*PCG!$C$5+N2O!R222*PCG!$C$6+HFC!R222+PFC!R222+'SF6'!R222</f>
        <v>1.325714031118015E-3</v>
      </c>
      <c r="S222" s="94">
        <f>+'CO2'!S222+'abs CO2'!S222+'CH4'!S222*PCG!$C$5+N2O!S222*PCG!$C$6+HFC!S222+PFC!S222+'SF6'!S222</f>
        <v>9.3797237195624729E-4</v>
      </c>
      <c r="T222" s="94">
        <f>+'CO2'!T222+'abs CO2'!T222+'CH4'!T222*PCG!$C$5+N2O!T222*PCG!$C$6+HFC!T222+PFC!T222+'SF6'!T222</f>
        <v>5.4922830321023374E-4</v>
      </c>
      <c r="U222" s="94">
        <f>+'CO2'!U222+'abs CO2'!U222+'CH4'!U222*PCG!$C$5+N2O!U222*PCG!$C$6+HFC!U222+PFC!U222+'SF6'!U222</f>
        <v>5.025590057831336E-4</v>
      </c>
      <c r="V222" s="94">
        <f>+'CO2'!V222+'abs CO2'!V222+'CH4'!V222*PCG!$C$5+N2O!V222*PCG!$C$6+HFC!V222+PFC!V222+'SF6'!V222</f>
        <v>4.5576818956607698E-4</v>
      </c>
      <c r="W222" s="94">
        <f>+'CO2'!W222+'abs CO2'!W222+'CH4'!W222*PCG!$C$5+N2O!W222*PCG!$C$6+HFC!W222+PFC!W222+'SF6'!W222</f>
        <v>4.0885577445993337E-4</v>
      </c>
      <c r="X222" s="94">
        <f>+'CO2'!X222+'abs CO2'!X222+'CH4'!X222*PCG!$C$5+N2O!X222*PCG!$C$6+HFC!X222+PFC!X222+'SF6'!X222</f>
        <v>3.6182168088765102E-4</v>
      </c>
      <c r="Y222" s="94">
        <f>+'CO2'!Y222+'abs CO2'!Y222+'CH4'!Y222*PCG!$C$5+N2O!Y222*PCG!$C$6+HFC!Y222+PFC!Y222+'SF6'!Y222</f>
        <v>3.9825164462523982E-4</v>
      </c>
      <c r="Z222" s="94">
        <f>+'CO2'!Z222+'abs CO2'!Z222+'CH4'!Z222*PCG!$C$5+N2O!Z222*PCG!$C$6+HFC!Z222+PFC!Z222+'SF6'!Z222</f>
        <v>4.3477397256018734E-4</v>
      </c>
      <c r="AA222" s="94">
        <f>+'CO2'!AA222+'abs CO2'!AA222+'CH4'!AA222*PCG!$C$5+N2O!AA222*PCG!$C$6+HFC!AA222+PFC!AA222+'SF6'!AA222</f>
        <v>4.1186639984667746E-4</v>
      </c>
      <c r="AB222" s="94">
        <f>+'CO2'!AB222+'abs CO2'!AB222+'CH4'!AB222*PCG!$C$5+N2O!AB222*PCG!$C$6+HFC!AB222+PFC!AB222+'SF6'!AB222</f>
        <v>3.888990334116175E-4</v>
      </c>
      <c r="AC222" s="94">
        <f>+'CO2'!AC222+'abs CO2'!AC222+'CH4'!AC222*PCG!$C$5+N2O!AC222*PCG!$C$6+HFC!AC222+PFC!AC222+'SF6'!AC222</f>
        <v>3.6870310792058031E-4</v>
      </c>
      <c r="AD222" s="94">
        <f>+'CO2'!AD222+'abs CO2'!AD222+'CH4'!AD222*PCG!$C$5+N2O!AD222*PCG!$C$6+HFC!AD222+PFC!AD222+'SF6'!AD222</f>
        <v>3.4801016336008782E-4</v>
      </c>
      <c r="AE222" s="94">
        <f>+'CO2'!AE222+'abs CO2'!AE222+'CH4'!AE222*PCG!$C$5+N2O!AE222*PCG!$C$6+HFC!AE222+PFC!AE222+'SF6'!AE222</f>
        <v>3.273172187995954E-4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2.6971927022905692E-3</v>
      </c>
      <c r="D223" s="94">
        <f>+'CO2'!D223+'abs CO2'!D223+'CH4'!D223*PCG!$C$5+N2O!D223*PCG!$C$6+HFC!D223+PFC!D223+'SF6'!D223</f>
        <v>2.7404416243112036E-3</v>
      </c>
      <c r="E223" s="94">
        <f>+'CO2'!E223+'abs CO2'!E223+'CH4'!E223*PCG!$C$5+N2O!E223*PCG!$C$6+HFC!E223+PFC!E223+'SF6'!E223</f>
        <v>2.9217894037161275E-3</v>
      </c>
      <c r="F223" s="94">
        <f>+'CO2'!F223+'abs CO2'!F223+'CH4'!F223*PCG!$C$5+N2O!F223*PCG!$C$6+HFC!F223+PFC!F223+'SF6'!F223</f>
        <v>2.9872395515524435E-3</v>
      </c>
      <c r="G223" s="94">
        <f>+'CO2'!G223+'abs CO2'!G223+'CH4'!G223*PCG!$C$5+N2O!G223*PCG!$C$6+HFC!G223+PFC!G223+'SF6'!G223</f>
        <v>2.968883095125933E-3</v>
      </c>
      <c r="H223" s="94">
        <f>+'CO2'!H223+'abs CO2'!H223+'CH4'!H223*PCG!$C$5+N2O!H223*PCG!$C$6+HFC!H223+PFC!H223+'SF6'!H223</f>
        <v>3.0386013716245828E-3</v>
      </c>
      <c r="I223" s="94">
        <f>+'CO2'!I223+'abs CO2'!I223+'CH4'!I223*PCG!$C$5+N2O!I223*PCG!$C$6+HFC!I223+PFC!I223+'SF6'!I223</f>
        <v>2.9715283422782589E-3</v>
      </c>
      <c r="J223" s="94">
        <f>+'CO2'!J223+'abs CO2'!J223+'CH4'!J223*PCG!$C$5+N2O!J223*PCG!$C$6+HFC!J223+PFC!J223+'SF6'!J223</f>
        <v>3.0118174156051609E-3</v>
      </c>
      <c r="K223" s="94">
        <f>+'CO2'!K223+'abs CO2'!K223+'CH4'!K223*PCG!$C$5+N2O!K223*PCG!$C$6+HFC!K223+PFC!K223+'SF6'!K223</f>
        <v>2.7349800839255073E-3</v>
      </c>
      <c r="L223" s="94">
        <f>+'CO2'!L223+'abs CO2'!L223+'CH4'!L223*PCG!$C$5+N2O!L223*PCG!$C$6+HFC!L223+PFC!L223+'SF6'!L223</f>
        <v>2.4527564222041019E-3</v>
      </c>
      <c r="M223" s="94">
        <f>+'CO2'!M223+'abs CO2'!M223+'CH4'!M223*PCG!$C$5+N2O!M223*PCG!$C$6+HFC!M223+PFC!M223+'SF6'!M223</f>
        <v>2.1651372509757833E-3</v>
      </c>
      <c r="N223" s="94">
        <f>+'CO2'!N223+'abs CO2'!N223+'CH4'!N223*PCG!$C$5+N2O!N223*PCG!$C$6+HFC!N223+PFC!N223+'SF6'!N223</f>
        <v>1.8721136020095404E-3</v>
      </c>
      <c r="O223" s="94">
        <f>+'CO2'!O223+'abs CO2'!O223+'CH4'!O223*PCG!$C$5+N2O!O223*PCG!$C$6+HFC!O223+PFC!O223+'SF6'!O223</f>
        <v>1.5736767097021384E-3</v>
      </c>
      <c r="P223" s="94">
        <f>+'CO2'!P223+'abs CO2'!P223+'CH4'!P223*PCG!$C$5+N2O!P223*PCG!$C$6+HFC!P223+PFC!P223+'SF6'!P223</f>
        <v>1.2698180029604221E-3</v>
      </c>
      <c r="Q223" s="94">
        <f>+'CO2'!Q223+'abs CO2'!Q223+'CH4'!Q223*PCG!$C$5+N2O!Q223*PCG!$C$6+HFC!Q223+PFC!Q223+'SF6'!Q223</f>
        <v>9.6052909753704908E-4</v>
      </c>
      <c r="R223" s="94">
        <f>+'CO2'!R223+'abs CO2'!R223+'CH4'!R223*PCG!$C$5+N2O!R223*PCG!$C$6+HFC!R223+PFC!R223+'SF6'!R223</f>
        <v>6.4580178878735736E-4</v>
      </c>
      <c r="S223" s="94">
        <f>+'CO2'!S223+'abs CO2'!S223+'CH4'!S223*PCG!$C$5+N2O!S223*PCG!$C$6+HFC!S223+PFC!S223+'SF6'!S223</f>
        <v>3.2562804481795128E-4</v>
      </c>
      <c r="T223" s="94">
        <f>+'CO2'!T223+'abs CO2'!T223+'CH4'!T223*PCG!$C$5+N2O!T223*PCG!$C$6+HFC!T223+PFC!T223+'SF6'!T223</f>
        <v>0</v>
      </c>
      <c r="U223" s="94">
        <f>+'CO2'!U223+'abs CO2'!U223+'CH4'!U223*PCG!$C$5+N2O!U223*PCG!$C$6+HFC!U223+PFC!U223+'SF6'!U223</f>
        <v>0</v>
      </c>
      <c r="V223" s="94">
        <f>+'CO2'!V223+'abs CO2'!V223+'CH4'!V223*PCG!$C$5+N2O!V223*PCG!$C$6+HFC!V223+PFC!V223+'SF6'!V223</f>
        <v>0</v>
      </c>
      <c r="W223" s="94">
        <f>+'CO2'!W223+'abs CO2'!W223+'CH4'!W223*PCG!$C$5+N2O!W223*PCG!$C$6+HFC!W223+PFC!W223+'SF6'!W223</f>
        <v>0</v>
      </c>
      <c r="X223" s="94">
        <f>+'CO2'!X223+'abs CO2'!X223+'CH4'!X223*PCG!$C$5+N2O!X223*PCG!$C$6+HFC!X223+PFC!X223+'SF6'!X223</f>
        <v>0</v>
      </c>
      <c r="Y223" s="94">
        <f>+'CO2'!Y223+'abs CO2'!Y223+'CH4'!Y223*PCG!$C$5+N2O!Y223*PCG!$C$6+HFC!Y223+PFC!Y223+'SF6'!Y223</f>
        <v>0</v>
      </c>
      <c r="Z223" s="94">
        <f>+'CO2'!Z223+'abs CO2'!Z223+'CH4'!Z223*PCG!$C$5+N2O!Z223*PCG!$C$6+HFC!Z223+PFC!Z223+'SF6'!Z223</f>
        <v>0</v>
      </c>
      <c r="AA223" s="94">
        <f>+'CO2'!AA223+'abs CO2'!AA223+'CH4'!AA223*PCG!$C$5+N2O!AA223*PCG!$C$6+HFC!AA223+PFC!AA223+'SF6'!AA223</f>
        <v>0</v>
      </c>
      <c r="AB223" s="94">
        <f>+'CO2'!AB223+'abs CO2'!AB223+'CH4'!AB223*PCG!$C$5+N2O!AB223*PCG!$C$6+HFC!AB223+PFC!AB223+'SF6'!AB223</f>
        <v>0</v>
      </c>
      <c r="AC223" s="94">
        <f>+'CO2'!AC223+'abs CO2'!AC223+'CH4'!AC223*PCG!$C$5+N2O!AC223*PCG!$C$6+HFC!AC223+PFC!AC223+'SF6'!AC223</f>
        <v>0</v>
      </c>
      <c r="AD223" s="94">
        <f>+'CO2'!AD223+'abs CO2'!AD223+'CH4'!AD223*PCG!$C$5+N2O!AD223*PCG!$C$6+HFC!AD223+PFC!AD223+'SF6'!AD223</f>
        <v>0</v>
      </c>
      <c r="AE223" s="94">
        <f>+'CO2'!AE223+'abs CO2'!AE223+'CH4'!AE223*PCG!$C$5+N2O!AE223*PCG!$C$6+HFC!AE223+PFC!AE223+'SF6'!AE223</f>
        <v>0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7.2096235473936366E-3</v>
      </c>
      <c r="D224" s="94">
        <f>+'CO2'!D224+'abs CO2'!D224+'CH4'!D224*PCG!$C$5+N2O!D224*PCG!$C$6+HFC!D224+PFC!D224+'SF6'!D224</f>
        <v>7.4818693571926291E-3</v>
      </c>
      <c r="E224" s="94">
        <f>+'CO2'!E224+'abs CO2'!E224+'CH4'!E224*PCG!$C$5+N2O!E224*PCG!$C$6+HFC!E224+PFC!E224+'SF6'!E224</f>
        <v>7.5316863534603939E-3</v>
      </c>
      <c r="F224" s="94">
        <f>+'CO2'!F224+'abs CO2'!F224+'CH4'!F224*PCG!$C$5+N2O!F224*PCG!$C$6+HFC!F224+PFC!F224+'SF6'!F224</f>
        <v>8.0802679696440893E-3</v>
      </c>
      <c r="G224" s="94">
        <f>+'CO2'!G224+'abs CO2'!G224+'CH4'!G224*PCG!$C$5+N2O!G224*PCG!$C$6+HFC!G224+PFC!G224+'SF6'!G224</f>
        <v>8.5052627432310405E-3</v>
      </c>
      <c r="H224" s="94">
        <f>+'CO2'!H224+'abs CO2'!H224+'CH4'!H224*PCG!$C$5+N2O!H224*PCG!$C$6+HFC!H224+PFC!H224+'SF6'!H224</f>
        <v>8.5101252505765061E-3</v>
      </c>
      <c r="I224" s="94">
        <f>+'CO2'!I224+'abs CO2'!I224+'CH4'!I224*PCG!$C$5+N2O!I224*PCG!$C$6+HFC!I224+PFC!I224+'SF6'!I224</f>
        <v>8.8565055250592415E-3</v>
      </c>
      <c r="J224" s="94">
        <f>+'CO2'!J224+'abs CO2'!J224+'CH4'!J224*PCG!$C$5+N2O!J224*PCG!$C$6+HFC!J224+PFC!J224+'SF6'!J224</f>
        <v>8.9852852738010521E-3</v>
      </c>
      <c r="K224" s="94">
        <f>+'CO2'!K224+'abs CO2'!K224+'CH4'!K224*PCG!$C$5+N2O!K224*PCG!$C$6+HFC!K224+PFC!K224+'SF6'!K224</f>
        <v>8.3207923521633042E-3</v>
      </c>
      <c r="L224" s="94">
        <f>+'CO2'!L224+'abs CO2'!L224+'CH4'!L224*PCG!$C$5+N2O!L224*PCG!$C$6+HFC!L224+PFC!L224+'SF6'!L224</f>
        <v>7.6552749508756145E-3</v>
      </c>
      <c r="M224" s="94">
        <f>+'CO2'!M224+'abs CO2'!M224+'CH4'!M224*PCG!$C$5+N2O!M224*PCG!$C$6+HFC!M224+PFC!M224+'SF6'!M224</f>
        <v>6.9887340419061026E-3</v>
      </c>
      <c r="N224" s="94">
        <f>+'CO2'!N224+'abs CO2'!N224+'CH4'!N224*PCG!$C$5+N2O!N224*PCG!$C$6+HFC!N224+PFC!N224+'SF6'!N224</f>
        <v>6.3211705931546514E-3</v>
      </c>
      <c r="O224" s="94">
        <f>+'CO2'!O224+'abs CO2'!O224+'CH4'!O224*PCG!$C$5+N2O!O224*PCG!$C$6+HFC!O224+PFC!O224+'SF6'!O224</f>
        <v>5.652585568481556E-3</v>
      </c>
      <c r="P224" s="94">
        <f>+'CO2'!P224+'abs CO2'!P224+'CH4'!P224*PCG!$C$5+N2O!P224*PCG!$C$6+HFC!P224+PFC!P224+'SF6'!P224</f>
        <v>4.9829799277358233E-3</v>
      </c>
      <c r="Q224" s="94">
        <f>+'CO2'!Q224+'abs CO2'!Q224+'CH4'!Q224*PCG!$C$5+N2O!Q224*PCG!$C$6+HFC!Q224+PFC!Q224+'SF6'!Q224</f>
        <v>4.3123546267832451E-3</v>
      </c>
      <c r="R224" s="94">
        <f>+'CO2'!R224+'abs CO2'!R224+'CH4'!R224*PCG!$C$5+N2O!R224*PCG!$C$6+HFC!R224+PFC!R224+'SF6'!R224</f>
        <v>3.6407106175341732E-3</v>
      </c>
      <c r="S224" s="94">
        <f>+'CO2'!S224+'abs CO2'!S224+'CH4'!S224*PCG!$C$5+N2O!S224*PCG!$C$6+HFC!S224+PFC!S224+'SF6'!S224</f>
        <v>2.9680488479710367E-3</v>
      </c>
      <c r="T224" s="94">
        <f>+'CO2'!T224+'abs CO2'!T224+'CH4'!T224*PCG!$C$5+N2O!T224*PCG!$C$6+HFC!T224+PFC!T224+'SF6'!T224</f>
        <v>2.2943702621755916E-3</v>
      </c>
      <c r="U224" s="94">
        <f>+'CO2'!U224+'abs CO2'!U224+'CH4'!U224*PCG!$C$5+N2O!U224*PCG!$C$6+HFC!U224+PFC!U224+'SF6'!U224</f>
        <v>2.1935313315397369E-3</v>
      </c>
      <c r="V224" s="94">
        <f>+'CO2'!V224+'abs CO2'!V224+'CH4'!V224*PCG!$C$5+N2O!V224*PCG!$C$6+HFC!V224+PFC!V224+'SF6'!V224</f>
        <v>2.0925376170979472E-3</v>
      </c>
      <c r="W224" s="94">
        <f>+'CO2'!W224+'abs CO2'!W224+'CH4'!W224*PCG!$C$5+N2O!W224*PCG!$C$6+HFC!W224+PFC!W224+'SF6'!W224</f>
        <v>1.9913892629795111E-3</v>
      </c>
      <c r="X224" s="94">
        <f>+'CO2'!X224+'abs CO2'!X224+'CH4'!X224*PCG!$C$5+N2O!X224*PCG!$C$6+HFC!X224+PFC!X224+'SF6'!X224</f>
        <v>1.8900864127234145E-3</v>
      </c>
      <c r="Y224" s="94">
        <f>+'CO2'!Y224+'abs CO2'!Y224+'CH4'!Y224*PCG!$C$5+N2O!Y224*PCG!$C$6+HFC!Y224+PFC!Y224+'SF6'!Y224</f>
        <v>1.9234370126038076E-3</v>
      </c>
      <c r="Z224" s="94">
        <f>+'CO2'!Z224+'abs CO2'!Z224+'CH4'!Z224*PCG!$C$5+N2O!Z224*PCG!$C$6+HFC!Z224+PFC!Z224+'SF6'!Z224</f>
        <v>1.956834372412986E-3</v>
      </c>
      <c r="AA224" s="94">
        <f>+'CO2'!AA224+'abs CO2'!AA224+'CH4'!AA224*PCG!$C$5+N2O!AA224*PCG!$C$6+HFC!AA224+PFC!AA224+'SF6'!AA224</f>
        <v>1.8331734793407487E-3</v>
      </c>
      <c r="AB224" s="94">
        <f>+'CO2'!AB224+'abs CO2'!AB224+'CH4'!AB224*PCG!$C$5+N2O!AB224*PCG!$C$6+HFC!AB224+PFC!AB224+'SF6'!AB224</f>
        <v>1.7093256850010425E-3</v>
      </c>
      <c r="AC224" s="94">
        <f>+'CO2'!AC224+'abs CO2'!AC224+'CH4'!AC224*PCG!$C$5+N2O!AC224*PCG!$C$6+HFC!AC224+PFC!AC224+'SF6'!AC224</f>
        <v>1.6673024973241602E-3</v>
      </c>
      <c r="AD224" s="94">
        <f>+'CO2'!AD224+'abs CO2'!AD224+'CH4'!AD224*PCG!$C$5+N2O!AD224*PCG!$C$6+HFC!AD224+PFC!AD224+'SF6'!AD224</f>
        <v>1.6240103250101524E-3</v>
      </c>
      <c r="AE224" s="94">
        <f>+'CO2'!AE224+'abs CO2'!AE224+'CH4'!AE224*PCG!$C$5+N2O!AE224*PCG!$C$6+HFC!AE224+PFC!AE224+'SF6'!AE224</f>
        <v>1.5807181526961442E-3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8.3053254472694613E-2</v>
      </c>
      <c r="D225" s="94">
        <f>+'CO2'!D225+'abs CO2'!D225+'CH4'!D225*PCG!$C$5+N2O!D225*PCG!$C$6+HFC!D225+PFC!D225+'SF6'!D225</f>
        <v>8.111018478778502E-2</v>
      </c>
      <c r="E225" s="94">
        <f>+'CO2'!E225+'abs CO2'!E225+'CH4'!E225*PCG!$C$5+N2O!E225*PCG!$C$6+HFC!E225+PFC!E225+'SF6'!E225</f>
        <v>8.0075680094430349E-2</v>
      </c>
      <c r="F225" s="94">
        <f>+'CO2'!F225+'abs CO2'!F225+'CH4'!F225*PCG!$C$5+N2O!F225*PCG!$C$6+HFC!F225+PFC!F225+'SF6'!F225</f>
        <v>8.0427377091351754E-2</v>
      </c>
      <c r="G225" s="94">
        <f>+'CO2'!G225+'abs CO2'!G225+'CH4'!G225*PCG!$C$5+N2O!G225*PCG!$C$6+HFC!G225+PFC!G225+'SF6'!G225</f>
        <v>8.0015357053197456E-2</v>
      </c>
      <c r="H225" s="94">
        <f>+'CO2'!H225+'abs CO2'!H225+'CH4'!H225*PCG!$C$5+N2O!H225*PCG!$C$6+HFC!H225+PFC!H225+'SF6'!H225</f>
        <v>7.8130084695720914E-2</v>
      </c>
      <c r="I225" s="94">
        <f>+'CO2'!I225+'abs CO2'!I225+'CH4'!I225*PCG!$C$5+N2O!I225*PCG!$C$6+HFC!I225+PFC!I225+'SF6'!I225</f>
        <v>6.633747506609021E-2</v>
      </c>
      <c r="J225" s="94">
        <f>+'CO2'!J225+'abs CO2'!J225+'CH4'!J225*PCG!$C$5+N2O!J225*PCG!$C$6+HFC!J225+PFC!J225+'SF6'!J225</f>
        <v>6.4188749999999989E-2</v>
      </c>
      <c r="K225" s="94">
        <f>+'CO2'!K225+'abs CO2'!K225+'CH4'!K225*PCG!$C$5+N2O!K225*PCG!$C$6+HFC!K225+PFC!K225+'SF6'!K225</f>
        <v>6.2498624999999988E-2</v>
      </c>
      <c r="L225" s="94">
        <f>+'CO2'!L225+'abs CO2'!L225+'CH4'!L225*PCG!$C$5+N2O!L225*PCG!$C$6+HFC!L225+PFC!L225+'SF6'!L225</f>
        <v>6.0808499999999988E-2</v>
      </c>
      <c r="M225" s="94">
        <f>+'CO2'!M225+'abs CO2'!M225+'CH4'!M225*PCG!$C$5+N2O!M225*PCG!$C$6+HFC!M225+PFC!M225+'SF6'!M225</f>
        <v>5.9118374999999994E-2</v>
      </c>
      <c r="N225" s="94">
        <f>+'CO2'!N225+'abs CO2'!N225+'CH4'!N225*PCG!$C$5+N2O!N225*PCG!$C$6+HFC!N225+PFC!N225+'SF6'!N225</f>
        <v>5.7428249999999993E-2</v>
      </c>
      <c r="O225" s="94">
        <f>+'CO2'!O225+'abs CO2'!O225+'CH4'!O225*PCG!$C$5+N2O!O225*PCG!$C$6+HFC!O225+PFC!O225+'SF6'!O225</f>
        <v>5.5738124999999999E-2</v>
      </c>
      <c r="P225" s="94">
        <f>+'CO2'!P225+'abs CO2'!P225+'CH4'!P225*PCG!$C$5+N2O!P225*PCG!$C$6+HFC!P225+PFC!P225+'SF6'!P225</f>
        <v>5.4047999999999985E-2</v>
      </c>
      <c r="Q225" s="94">
        <f>+'CO2'!Q225+'abs CO2'!Q225+'CH4'!Q225*PCG!$C$5+N2O!Q225*PCG!$C$6+HFC!Q225+PFC!Q225+'SF6'!Q225</f>
        <v>5.2357874999999984E-2</v>
      </c>
      <c r="R225" s="94">
        <f>+'CO2'!R225+'abs CO2'!R225+'CH4'!R225*PCG!$C$5+N2O!R225*PCG!$C$6+HFC!R225+PFC!R225+'SF6'!R225</f>
        <v>5.0667749999999991E-2</v>
      </c>
      <c r="S225" s="94">
        <f>+'CO2'!S225+'abs CO2'!S225+'CH4'!S225*PCG!$C$5+N2O!S225*PCG!$C$6+HFC!S225+PFC!S225+'SF6'!S225</f>
        <v>4.8977625000000004E-2</v>
      </c>
      <c r="T225" s="94">
        <f>+'CO2'!T225+'abs CO2'!T225+'CH4'!T225*PCG!$C$5+N2O!T225*PCG!$C$6+HFC!T225+PFC!T225+'SF6'!T225</f>
        <v>4.7287499999999996E-2</v>
      </c>
      <c r="U225" s="94">
        <f>+'CO2'!U225+'abs CO2'!U225+'CH4'!U225*PCG!$C$5+N2O!U225*PCG!$C$6+HFC!U225+PFC!U225+'SF6'!U225</f>
        <v>4.5318849102044471E-2</v>
      </c>
      <c r="V225" s="94">
        <f>+'CO2'!V225+'abs CO2'!V225+'CH4'!V225*PCG!$C$5+N2O!V225*PCG!$C$6+HFC!V225+PFC!V225+'SF6'!V225</f>
        <v>4.3350198204088954E-2</v>
      </c>
      <c r="W225" s="94">
        <f>+'CO2'!W225+'abs CO2'!W225+'CH4'!W225*PCG!$C$5+N2O!W225*PCG!$C$6+HFC!W225+PFC!W225+'SF6'!W225</f>
        <v>4.1381547306133429E-2</v>
      </c>
      <c r="X225" s="94">
        <f>+'CO2'!X225+'abs CO2'!X225+'CH4'!X225*PCG!$C$5+N2O!X225*PCG!$C$6+HFC!X225+PFC!X225+'SF6'!X225</f>
        <v>4.0519675422001744E-2</v>
      </c>
      <c r="Y225" s="94">
        <f>+'CO2'!Y225+'abs CO2'!Y225+'CH4'!Y225*PCG!$C$5+N2O!Y225*PCG!$C$6+HFC!Y225+PFC!Y225+'SF6'!Y225</f>
        <v>3.9657803537870059E-2</v>
      </c>
      <c r="Z225" s="94">
        <f>+'CO2'!Z225+'abs CO2'!Z225+'CH4'!Z225*PCG!$C$5+N2O!Z225*PCG!$C$6+HFC!Z225+PFC!Z225+'SF6'!Z225</f>
        <v>3.8795931653738368E-2</v>
      </c>
      <c r="AA225" s="94">
        <f>+'CO2'!AA225+'abs CO2'!AA225+'CH4'!AA225*PCG!$C$5+N2O!AA225*PCG!$C$6+HFC!AA225+PFC!AA225+'SF6'!AA225</f>
        <v>3.634170142904506E-2</v>
      </c>
      <c r="AB225" s="94">
        <f>+'CO2'!AB225+'abs CO2'!AB225+'CH4'!AB225*PCG!$C$5+N2O!AB225*PCG!$C$6+HFC!AB225+PFC!AB225+'SF6'!AB225</f>
        <v>3.3887471204351746E-2</v>
      </c>
      <c r="AC225" s="94">
        <f>+'CO2'!AC225+'abs CO2'!AC225+'CH4'!AC225*PCG!$C$5+N2O!AC225*PCG!$C$6+HFC!AC225+PFC!AC225+'SF6'!AC225</f>
        <v>3.2482974899605901E-2</v>
      </c>
      <c r="AD225" s="94">
        <f>+'CO2'!AD225+'abs CO2'!AD225+'CH4'!AD225*PCG!$C$5+N2O!AD225*PCG!$C$6+HFC!AD225+PFC!AD225+'SF6'!AD225</f>
        <v>3.1078478594860057E-2</v>
      </c>
      <c r="AE225" s="94">
        <f>+'CO2'!AE225+'abs CO2'!AE225+'CH4'!AE225*PCG!$C$5+N2O!AE225*PCG!$C$6+HFC!AE225+PFC!AE225+'SF6'!AE225</f>
        <v>2.9673982290114215E-2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0.45128027273458715</v>
      </c>
      <c r="D226" s="33">
        <f t="shared" si="57"/>
        <v>0.47008741500961815</v>
      </c>
      <c r="E226" s="33">
        <f t="shared" si="57"/>
        <v>0.48238499528879097</v>
      </c>
      <c r="F226" s="33">
        <f t="shared" si="57"/>
        <v>0.49461155216243752</v>
      </c>
      <c r="G226" s="33">
        <f t="shared" si="57"/>
        <v>0.52079378963122658</v>
      </c>
      <c r="H226" s="33">
        <f t="shared" si="57"/>
        <v>0.52592283732156897</v>
      </c>
      <c r="I226" s="33">
        <f t="shared" si="57"/>
        <v>0.55780137030483312</v>
      </c>
      <c r="J226" s="33">
        <f t="shared" si="57"/>
        <v>0.5976659895368257</v>
      </c>
      <c r="K226" s="33">
        <f t="shared" si="57"/>
        <v>0.60433656032992911</v>
      </c>
      <c r="L226" s="33">
        <f t="shared" si="57"/>
        <v>0.62659640982502141</v>
      </c>
      <c r="M226" s="33">
        <f t="shared" si="57"/>
        <v>0.59682569099475402</v>
      </c>
      <c r="N226" s="33">
        <f t="shared" si="57"/>
        <v>0.4205544437631541</v>
      </c>
      <c r="O226" s="33">
        <f t="shared" si="57"/>
        <v>0.4339123176464118</v>
      </c>
      <c r="P226" s="33">
        <f t="shared" si="57"/>
        <v>0.40353750168035196</v>
      </c>
      <c r="Q226" s="33">
        <f t="shared" si="57"/>
        <v>0.47842027401628112</v>
      </c>
      <c r="R226" s="33">
        <f t="shared" si="57"/>
        <v>0.51314428625951169</v>
      </c>
      <c r="S226" s="33">
        <f t="shared" si="57"/>
        <v>0.54006870286859787</v>
      </c>
      <c r="T226" s="33">
        <f t="shared" si="57"/>
        <v>0.56337852130726374</v>
      </c>
      <c r="U226" s="33">
        <f t="shared" si="57"/>
        <v>0.54792187509823576</v>
      </c>
      <c r="V226" s="33">
        <f t="shared" si="57"/>
        <v>0.53190265573056283</v>
      </c>
      <c r="W226" s="33">
        <f t="shared" si="57"/>
        <v>0.53390226302967814</v>
      </c>
      <c r="X226" s="33">
        <f t="shared" si="57"/>
        <v>0.5519485007304108</v>
      </c>
      <c r="Y226" s="33">
        <f t="shared" si="57"/>
        <v>0.60802717624014146</v>
      </c>
      <c r="Z226" s="33">
        <f t="shared" si="57"/>
        <v>0.54679227357668614</v>
      </c>
      <c r="AA226" s="33">
        <f t="shared" si="57"/>
        <v>0.5093406956168518</v>
      </c>
      <c r="AB226" s="33">
        <f t="shared" si="57"/>
        <v>0.53099017629357692</v>
      </c>
      <c r="AC226" s="33">
        <f t="shared" si="57"/>
        <v>0.52793940430031006</v>
      </c>
      <c r="AD226" s="33">
        <f t="shared" si="57"/>
        <v>0.51037303519441235</v>
      </c>
      <c r="AE226" s="33">
        <f t="shared" si="57"/>
        <v>0.51933782330749922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0.10568378223160708</v>
      </c>
      <c r="D227" s="94">
        <f>+'CO2'!D227+'abs CO2'!D227+'CH4'!D227*PCG!$C$5+N2O!D227*PCG!$C$6+HFC!D227+PFC!D227+'SF6'!D227</f>
        <v>0.1101048392073895</v>
      </c>
      <c r="E227" s="94">
        <f>+'CO2'!E227+'abs CO2'!E227+'CH4'!E227*PCG!$C$5+N2O!E227*PCG!$C$6+HFC!E227+PFC!E227+'SF6'!E227</f>
        <v>0.11311054795729154</v>
      </c>
      <c r="F227" s="94">
        <f>+'CO2'!F227+'abs CO2'!F227+'CH4'!F227*PCG!$C$5+N2O!F227*PCG!$C$6+HFC!F227+PFC!F227+'SF6'!F227</f>
        <v>0.11602819469248403</v>
      </c>
      <c r="G227" s="94">
        <f>+'CO2'!G227+'abs CO2'!G227+'CH4'!G227*PCG!$C$5+N2O!G227*PCG!$C$6+HFC!G227+PFC!G227+'SF6'!G227</f>
        <v>0.12218379873997662</v>
      </c>
      <c r="H227" s="94">
        <f>+'CO2'!H227+'abs CO2'!H227+'CH4'!H227*PCG!$C$5+N2O!H227*PCG!$C$6+HFC!H227+PFC!H227+'SF6'!H227</f>
        <v>0.12354089096896283</v>
      </c>
      <c r="I227" s="94">
        <f>+'CO2'!I227+'abs CO2'!I227+'CH4'!I227*PCG!$C$5+N2O!I227*PCG!$C$6+HFC!I227+PFC!I227+'SF6'!I227</f>
        <v>0.13107030197774144</v>
      </c>
      <c r="J227" s="94">
        <f>+'CO2'!J227+'abs CO2'!J227+'CH4'!J227*PCG!$C$5+N2O!J227*PCG!$C$6+HFC!J227+PFC!J227+'SF6'!J227</f>
        <v>0.14047596026708037</v>
      </c>
      <c r="K227" s="94">
        <f>+'CO2'!K227+'abs CO2'!K227+'CH4'!K227*PCG!$C$5+N2O!K227*PCG!$C$6+HFC!K227+PFC!K227+'SF6'!K227</f>
        <v>0.14207618340455064</v>
      </c>
      <c r="L227" s="94">
        <f>+'CO2'!L227+'abs CO2'!L227+'CH4'!L227*PCG!$C$5+N2O!L227*PCG!$C$6+HFC!L227+PFC!L227+'SF6'!L227</f>
        <v>0.14735712130700684</v>
      </c>
      <c r="M227" s="94">
        <f>+'CO2'!M227+'abs CO2'!M227+'CH4'!M227*PCG!$C$5+N2O!M227*PCG!$C$6+HFC!M227+PFC!M227+'SF6'!M227</f>
        <v>0.14035592028305974</v>
      </c>
      <c r="N227" s="94">
        <f>+'CO2'!N227+'abs CO2'!N227+'CH4'!N227*PCG!$C$5+N2O!N227*PCG!$C$6+HFC!N227+PFC!N227+'SF6'!N227</f>
        <v>9.815788026240857E-2</v>
      </c>
      <c r="O227" s="94">
        <f>+'CO2'!O227+'abs CO2'!O227+'CH4'!O227*PCG!$C$5+N2O!O227*PCG!$C$6+HFC!O227+PFC!O227+'SF6'!O227</f>
        <v>0.10127562305323631</v>
      </c>
      <c r="P227" s="94">
        <f>+'CO2'!P227+'abs CO2'!P227+'CH4'!P227*PCG!$C$5+N2O!P227*PCG!$C$6+HFC!P227+PFC!P227+'SF6'!P227</f>
        <v>9.4186106837665623E-2</v>
      </c>
      <c r="Q227" s="94">
        <f>+'CO2'!Q227+'abs CO2'!Q227+'CH4'!Q227*PCG!$C$5+N2O!Q227*PCG!$C$6+HFC!Q227+PFC!Q227+'SF6'!Q227</f>
        <v>0.11148237868034525</v>
      </c>
      <c r="R227" s="94">
        <f>+'CO2'!R227+'abs CO2'!R227+'CH4'!R227*PCG!$C$5+N2O!R227*PCG!$C$6+HFC!R227+PFC!R227+'SF6'!R227</f>
        <v>0.11918512547090777</v>
      </c>
      <c r="S227" s="94">
        <f>+'CO2'!S227+'abs CO2'!S227+'CH4'!S227*PCG!$C$5+N2O!S227*PCG!$C$6+HFC!S227+PFC!S227+'SF6'!S227</f>
        <v>0.1250515476601437</v>
      </c>
      <c r="T227" s="94">
        <f>+'CO2'!T227+'abs CO2'!T227+'CH4'!T227*PCG!$C$5+N2O!T227*PCG!$C$6+HFC!T227+PFC!T227+'SF6'!T227</f>
        <v>0.13036522688352256</v>
      </c>
      <c r="U227" s="94">
        <f>+'CO2'!U227+'abs CO2'!U227+'CH4'!U227*PCG!$C$5+N2O!U227*PCG!$C$6+HFC!U227+PFC!U227+'SF6'!U227</f>
        <v>0.12678857439556004</v>
      </c>
      <c r="V227" s="94">
        <f>+'CO2'!V227+'abs CO2'!V227+'CH4'!V227*PCG!$C$5+N2O!V227*PCG!$C$6+HFC!V227+PFC!V227+'SF6'!V227</f>
        <v>0.12308174304082932</v>
      </c>
      <c r="W227" s="94">
        <f>+'CO2'!W227+'abs CO2'!W227+'CH4'!W227*PCG!$C$5+N2O!W227*PCG!$C$6+HFC!W227+PFC!W227+'SF6'!W227</f>
        <v>0.12342558728405884</v>
      </c>
      <c r="X227" s="94">
        <f>+'CO2'!X227+'abs CO2'!X227+'CH4'!X227*PCG!$C$5+N2O!X227*PCG!$C$6+HFC!X227+PFC!X227+'SF6'!X227</f>
        <v>0.1275974510140255</v>
      </c>
      <c r="Y227" s="94">
        <f>+'CO2'!Y227+'abs CO2'!Y227+'CH4'!Y227*PCG!$C$5+N2O!Y227*PCG!$C$6+HFC!Y227+PFC!Y227+'SF6'!Y227</f>
        <v>0.14056151567189706</v>
      </c>
      <c r="Z227" s="94">
        <f>+'CO2'!Z227+'abs CO2'!Z227+'CH4'!Z227*PCG!$C$5+N2O!Z227*PCG!$C$6+HFC!Z227+PFC!Z227+'SF6'!Z227</f>
        <v>0.12640545313597365</v>
      </c>
      <c r="AA227" s="94">
        <f>+'CO2'!AA227+'abs CO2'!AA227+'CH4'!AA227*PCG!$C$5+N2O!AA227*PCG!$C$6+HFC!AA227+PFC!AA227+'SF6'!AA227</f>
        <v>0.11770217871080206</v>
      </c>
      <c r="AB227" s="94">
        <f>+'CO2'!AB227+'abs CO2'!AB227+'CH4'!AB227*PCG!$C$5+N2O!AB227*PCG!$C$6+HFC!AB227+PFC!AB227+'SF6'!AB227</f>
        <v>0.12265792821452177</v>
      </c>
      <c r="AC227" s="94">
        <f>+'CO2'!AC227+'abs CO2'!AC227+'CH4'!AC227*PCG!$C$5+N2O!AC227*PCG!$C$6+HFC!AC227+PFC!AC227+'SF6'!AC227</f>
        <v>0.1219064147104582</v>
      </c>
      <c r="AD227" s="94">
        <f>+'CO2'!AD227+'abs CO2'!AD227+'CH4'!AD227*PCG!$C$5+N2O!AD227*PCG!$C$6+HFC!AD227+PFC!AD227+'SF6'!AD227</f>
        <v>0.11785016685372041</v>
      </c>
      <c r="AE227" s="94">
        <f>+'CO2'!AE227+'abs CO2'!AE227+'CH4'!AE227*PCG!$C$5+N2O!AE227*PCG!$C$6+HFC!AE227+PFC!AE227+'SF6'!AE227</f>
        <v>0.11992022483500288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2.8315918858116272E-3</v>
      </c>
      <c r="D228" s="94">
        <f>+'CO2'!D228+'abs CO2'!D228+'CH4'!D228*PCG!$C$5+N2O!D228*PCG!$C$6+HFC!D228+PFC!D228+'SF6'!D228</f>
        <v>2.9501432626101434E-3</v>
      </c>
      <c r="E228" s="94">
        <f>+'CO2'!E228+'abs CO2'!E228+'CH4'!E228*PCG!$C$5+N2O!E228*PCG!$C$6+HFC!E228+PFC!E228+'SF6'!E228</f>
        <v>3.0314125295316159E-3</v>
      </c>
      <c r="F228" s="94">
        <f>+'CO2'!F228+'abs CO2'!F228+'CH4'!F228*PCG!$C$5+N2O!F228*PCG!$C$6+HFC!F228+PFC!F228+'SF6'!F228</f>
        <v>3.1099037364494516E-3</v>
      </c>
      <c r="G228" s="94">
        <f>+'CO2'!G228+'abs CO2'!G228+'CH4'!G228*PCG!$C$5+N2O!G228*PCG!$C$6+HFC!G228+PFC!G228+'SF6'!G228</f>
        <v>3.2749722967774565E-3</v>
      </c>
      <c r="H228" s="94">
        <f>+'CO2'!H228+'abs CO2'!H228+'CH4'!H228*PCG!$C$5+N2O!H228*PCG!$C$6+HFC!H228+PFC!H228+'SF6'!H228</f>
        <v>3.3122468204739228E-3</v>
      </c>
      <c r="I228" s="94">
        <f>+'CO2'!I228+'abs CO2'!I228+'CH4'!I228*PCG!$C$5+N2O!I228*PCG!$C$6+HFC!I228+PFC!I228+'SF6'!I228</f>
        <v>3.5143571839752483E-3</v>
      </c>
      <c r="J228" s="94">
        <f>+'CO2'!J228+'abs CO2'!J228+'CH4'!J228*PCG!$C$5+N2O!J228*PCG!$C$6+HFC!J228+PFC!J228+'SF6'!J228</f>
        <v>3.7667731923377466E-3</v>
      </c>
      <c r="K228" s="94">
        <f>+'CO2'!K228+'abs CO2'!K228+'CH4'!K228*PCG!$C$5+N2O!K228*PCG!$C$6+HFC!K228+PFC!K228+'SF6'!K228</f>
        <v>3.8098711451596901E-3</v>
      </c>
      <c r="L228" s="94">
        <f>+'CO2'!L228+'abs CO2'!L228+'CH4'!L228*PCG!$C$5+N2O!L228*PCG!$C$6+HFC!L228+PFC!L228+'SF6'!L228</f>
        <v>3.9517620240640434E-3</v>
      </c>
      <c r="M228" s="94">
        <f>+'CO2'!M228+'abs CO2'!M228+'CH4'!M228*PCG!$C$5+N2O!M228*PCG!$C$6+HFC!M228+PFC!M228+'SF6'!M228</f>
        <v>3.7640067253456996E-3</v>
      </c>
      <c r="N228" s="94">
        <f>+'CO2'!N228+'abs CO2'!N228+'CH4'!N228*PCG!$C$5+N2O!N228*PCG!$C$6+HFC!N228+PFC!N228+'SF6'!N228</f>
        <v>2.6280140838304796E-3</v>
      </c>
      <c r="O228" s="94">
        <f>+'CO2'!O228+'abs CO2'!O228+'CH4'!O228*PCG!$C$5+N2O!O228*PCG!$C$6+HFC!O228+PFC!O228+'SF6'!O228</f>
        <v>2.7114864646739989E-3</v>
      </c>
      <c r="P228" s="94">
        <f>+'CO2'!P228+'abs CO2'!P228+'CH4'!P228*PCG!$C$5+N2O!P228*PCG!$C$6+HFC!P228+PFC!P228+'SF6'!P228</f>
        <v>2.521676452352455E-3</v>
      </c>
      <c r="Q228" s="94">
        <f>+'CO2'!Q228+'abs CO2'!Q228+'CH4'!Q228*PCG!$C$5+N2O!Q228*PCG!$C$6+HFC!Q228+PFC!Q228+'SF6'!Q228</f>
        <v>2.9836884113127906E-3</v>
      </c>
      <c r="R228" s="94">
        <f>+'CO2'!R228+'abs CO2'!R228+'CH4'!R228*PCG!$C$5+N2O!R228*PCG!$C$6+HFC!R228+PFC!R228+'SF6'!R228</f>
        <v>3.1875535406854704E-3</v>
      </c>
      <c r="S228" s="94">
        <f>+'CO2'!S228+'abs CO2'!S228+'CH4'!S228*PCG!$C$5+N2O!S228*PCG!$C$6+HFC!S228+PFC!S228+'SF6'!S228</f>
        <v>3.3421606937743681E-3</v>
      </c>
      <c r="T228" s="94">
        <f>+'CO2'!T228+'abs CO2'!T228+'CH4'!T228*PCG!$C$5+N2O!T228*PCG!$C$6+HFC!T228+PFC!T228+'SF6'!T228</f>
        <v>3.4836796694300521E-3</v>
      </c>
      <c r="U228" s="94">
        <f>+'CO2'!U228+'abs CO2'!U228+'CH4'!U228*PCG!$C$5+N2O!U228*PCG!$C$6+HFC!U228+PFC!U228+'SF6'!U228</f>
        <v>3.3881027134058522E-3</v>
      </c>
      <c r="V228" s="94">
        <f>+'CO2'!V228+'abs CO2'!V228+'CH4'!V228*PCG!$C$5+N2O!V228*PCG!$C$6+HFC!V228+PFC!V228+'SF6'!V228</f>
        <v>3.2890470577131023E-3</v>
      </c>
      <c r="W228" s="94">
        <f>+'CO2'!W228+'abs CO2'!W228+'CH4'!W228*PCG!$C$5+N2O!W228*PCG!$C$6+HFC!W228+PFC!W228+'SF6'!W228</f>
        <v>3.297530438070045E-3</v>
      </c>
      <c r="X228" s="94">
        <f>+'CO2'!X228+'abs CO2'!X228+'CH4'!X228*PCG!$C$5+N2O!X228*PCG!$C$6+HFC!X228+PFC!X228+'SF6'!X228</f>
        <v>3.40898907428771E-3</v>
      </c>
      <c r="Y228" s="94">
        <f>+'CO2'!Y228+'abs CO2'!Y228+'CH4'!Y228*PCG!$C$5+N2O!Y228*PCG!$C$6+HFC!Y228+PFC!Y228+'SF6'!Y228</f>
        <v>3.7553467360264682E-3</v>
      </c>
      <c r="Z228" s="94">
        <f>+'CO2'!Z228+'abs CO2'!Z228+'CH4'!Z228*PCG!$C$5+N2O!Z228*PCG!$C$6+HFC!Z228+PFC!Z228+'SF6'!Z228</f>
        <v>3.377142766147854E-3</v>
      </c>
      <c r="AA228" s="94">
        <f>+'CO2'!AA228+'abs CO2'!AA228+'CH4'!AA228*PCG!$C$5+N2O!AA228*PCG!$C$6+HFC!AA228+PFC!AA228+'SF6'!AA228</f>
        <v>3.1443503075559557E-3</v>
      </c>
      <c r="AB228" s="94">
        <f>+'CO2'!AB228+'abs CO2'!AB228+'CH4'!AB228*PCG!$C$5+N2O!AB228*PCG!$C$6+HFC!AB228+PFC!AB228+'SF6'!AB228</f>
        <v>3.2764603340970939E-3</v>
      </c>
      <c r="AC228" s="94">
        <f>+'CO2'!AC228+'abs CO2'!AC228+'CH4'!AC228*PCG!$C$5+N2O!AC228*PCG!$C$6+HFC!AC228+PFC!AC228+'SF6'!AC228</f>
        <v>3.2561077774901034E-3</v>
      </c>
      <c r="AD228" s="94">
        <f>+'CO2'!AD228+'abs CO2'!AD228+'CH4'!AD228*PCG!$C$5+N2O!AD228*PCG!$C$6+HFC!AD228+PFC!AD228+'SF6'!AD228</f>
        <v>3.1477658151321678E-3</v>
      </c>
      <c r="AE228" s="94">
        <f>+'CO2'!AE228+'abs CO2'!AE228+'CH4'!AE228*PCG!$C$5+N2O!AE228*PCG!$C$6+HFC!AE228+PFC!AE228+'SF6'!AE228</f>
        <v>3.2030568505441955E-3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0.34276489861716847</v>
      </c>
      <c r="D229" s="94">
        <f>+'CO2'!D229+'abs CO2'!D229+'CH4'!D229*PCG!$C$5+N2O!D229*PCG!$C$6+HFC!D229+PFC!D229+'SF6'!D229</f>
        <v>0.35703243253961847</v>
      </c>
      <c r="E229" s="94">
        <f>+'CO2'!E229+'abs CO2'!E229+'CH4'!E229*PCG!$C$5+N2O!E229*PCG!$C$6+HFC!E229+PFC!E229+'SF6'!E229</f>
        <v>0.36624303480196785</v>
      </c>
      <c r="F229" s="94">
        <f>+'CO2'!F229+'abs CO2'!F229+'CH4'!F229*PCG!$C$5+N2O!F229*PCG!$C$6+HFC!F229+PFC!F229+'SF6'!F229</f>
        <v>0.37547345373350405</v>
      </c>
      <c r="G229" s="94">
        <f>+'CO2'!G229+'abs CO2'!G229+'CH4'!G229*PCG!$C$5+N2O!G229*PCG!$C$6+HFC!G229+PFC!G229+'SF6'!G229</f>
        <v>0.39533501859447251</v>
      </c>
      <c r="H229" s="94">
        <f>+'CO2'!H229+'abs CO2'!H229+'CH4'!H229*PCG!$C$5+N2O!H229*PCG!$C$6+HFC!H229+PFC!H229+'SF6'!H229</f>
        <v>0.39906969953213228</v>
      </c>
      <c r="I229" s="94">
        <f>+'CO2'!I229+'abs CO2'!I229+'CH4'!I229*PCG!$C$5+N2O!I229*PCG!$C$6+HFC!I229+PFC!I229+'SF6'!I229</f>
        <v>0.42321671114311643</v>
      </c>
      <c r="J229" s="94">
        <f>+'CO2'!J229+'abs CO2'!J229+'CH4'!J229*PCG!$C$5+N2O!J229*PCG!$C$6+HFC!J229+PFC!J229+'SF6'!J229</f>
        <v>0.45342325607740763</v>
      </c>
      <c r="K229" s="94">
        <f>+'CO2'!K229+'abs CO2'!K229+'CH4'!K229*PCG!$C$5+N2O!K229*PCG!$C$6+HFC!K229+PFC!K229+'SF6'!K229</f>
        <v>0.45845050578021873</v>
      </c>
      <c r="L229" s="94">
        <f>+'CO2'!L229+'abs CO2'!L229+'CH4'!L229*PCG!$C$5+N2O!L229*PCG!$C$6+HFC!L229+PFC!L229+'SF6'!L229</f>
        <v>0.47528752649395045</v>
      </c>
      <c r="M229" s="94">
        <f>+'CO2'!M229+'abs CO2'!M229+'CH4'!M229*PCG!$C$5+N2O!M229*PCG!$C$6+HFC!M229+PFC!M229+'SF6'!M229</f>
        <v>0.4527057639863486</v>
      </c>
      <c r="N229" s="94">
        <f>+'CO2'!N229+'abs CO2'!N229+'CH4'!N229*PCG!$C$5+N2O!N229*PCG!$C$6+HFC!N229+PFC!N229+'SF6'!N229</f>
        <v>0.31976854941691507</v>
      </c>
      <c r="O229" s="94">
        <f>+'CO2'!O229+'abs CO2'!O229+'CH4'!O229*PCG!$C$5+N2O!O229*PCG!$C$6+HFC!O229+PFC!O229+'SF6'!O229</f>
        <v>0.32992520812850151</v>
      </c>
      <c r="P229" s="94">
        <f>+'CO2'!P229+'abs CO2'!P229+'CH4'!P229*PCG!$C$5+N2O!P229*PCG!$C$6+HFC!P229+PFC!P229+'SF6'!P229</f>
        <v>0.30682971839033385</v>
      </c>
      <c r="Q229" s="94">
        <f>+'CO2'!Q229+'abs CO2'!Q229+'CH4'!Q229*PCG!$C$5+N2O!Q229*PCG!$C$6+HFC!Q229+PFC!Q229+'SF6'!Q229</f>
        <v>0.3639542069246231</v>
      </c>
      <c r="R229" s="94">
        <f>+'CO2'!R229+'abs CO2'!R229+'CH4'!R229*PCG!$C$5+N2O!R229*PCG!$C$6+HFC!R229+PFC!R229+'SF6'!R229</f>
        <v>0.39077160724791848</v>
      </c>
      <c r="S229" s="94">
        <f>+'CO2'!S229+'abs CO2'!S229+'CH4'!S229*PCG!$C$5+N2O!S229*PCG!$C$6+HFC!S229+PFC!S229+'SF6'!S229</f>
        <v>0.41167499451467982</v>
      </c>
      <c r="T229" s="94">
        <f>+'CO2'!T229+'abs CO2'!T229+'CH4'!T229*PCG!$C$5+N2O!T229*PCG!$C$6+HFC!T229+PFC!T229+'SF6'!T229</f>
        <v>0.42952961475431112</v>
      </c>
      <c r="U229" s="94">
        <f>+'CO2'!U229+'abs CO2'!U229+'CH4'!U229*PCG!$C$5+N2O!U229*PCG!$C$6+HFC!U229+PFC!U229+'SF6'!U229</f>
        <v>0.4177451979892699</v>
      </c>
      <c r="V229" s="94">
        <f>+'CO2'!V229+'abs CO2'!V229+'CH4'!V229*PCG!$C$5+N2O!V229*PCG!$C$6+HFC!V229+PFC!V229+'SF6'!V229</f>
        <v>0.40553186563202043</v>
      </c>
      <c r="W229" s="94">
        <f>+'CO2'!W229+'abs CO2'!W229+'CH4'!W229*PCG!$C$5+N2O!W229*PCG!$C$6+HFC!W229+PFC!W229+'SF6'!W229</f>
        <v>0.40717914530754923</v>
      </c>
      <c r="X229" s="94">
        <f>+'CO2'!X229+'abs CO2'!X229+'CH4'!X229*PCG!$C$5+N2O!X229*PCG!$C$6+HFC!X229+PFC!X229+'SF6'!X229</f>
        <v>0.4209420606420976</v>
      </c>
      <c r="Y229" s="94">
        <f>+'CO2'!Y229+'abs CO2'!Y229+'CH4'!Y229*PCG!$C$5+N2O!Y229*PCG!$C$6+HFC!Y229+PFC!Y229+'SF6'!Y229</f>
        <v>0.463710313832218</v>
      </c>
      <c r="Z229" s="94">
        <f>+'CO2'!Z229+'abs CO2'!Z229+'CH4'!Z229*PCG!$C$5+N2O!Z229*PCG!$C$6+HFC!Z229+PFC!Z229+'SF6'!Z229</f>
        <v>0.41700967767456465</v>
      </c>
      <c r="AA229" s="94">
        <f>+'CO2'!AA229+'abs CO2'!AA229+'CH4'!AA229*PCG!$C$5+N2O!AA229*PCG!$C$6+HFC!AA229+PFC!AA229+'SF6'!AA229</f>
        <v>0.38849416659849384</v>
      </c>
      <c r="AB229" s="94">
        <f>+'CO2'!AB229+'abs CO2'!AB229+'CH4'!AB229*PCG!$C$5+N2O!AB229*PCG!$C$6+HFC!AB229+PFC!AB229+'SF6'!AB229</f>
        <v>0.40505578774495798</v>
      </c>
      <c r="AC229" s="94">
        <f>+'CO2'!AC229+'abs CO2'!AC229+'CH4'!AC229*PCG!$C$5+N2O!AC229*PCG!$C$6+HFC!AC229+PFC!AC229+'SF6'!AC229</f>
        <v>0.40277688181236171</v>
      </c>
      <c r="AD229" s="94">
        <f>+'CO2'!AD229+'abs CO2'!AD229+'CH4'!AD229*PCG!$C$5+N2O!AD229*PCG!$C$6+HFC!AD229+PFC!AD229+'SF6'!AD229</f>
        <v>0.38937510252555979</v>
      </c>
      <c r="AE229" s="94">
        <f>+'CO2'!AE229+'abs CO2'!AE229+'CH4'!AE229*PCG!$C$5+N2O!AE229*PCG!$C$6+HFC!AE229+PFC!AE229+'SF6'!AE229</f>
        <v>0.39621454162195213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1.1564522012219576</v>
      </c>
      <c r="D230" s="33">
        <f t="shared" si="58"/>
        <v>1.1657843335491753</v>
      </c>
      <c r="E230" s="33">
        <f t="shared" si="58"/>
        <v>1.1751125042292991</v>
      </c>
      <c r="F230" s="33">
        <f t="shared" si="58"/>
        <v>1.1844795464552664</v>
      </c>
      <c r="G230" s="33">
        <f t="shared" si="58"/>
        <v>1.1938802051191373</v>
      </c>
      <c r="H230" s="33">
        <f t="shared" si="58"/>
        <v>1.203175253720739</v>
      </c>
      <c r="I230" s="33">
        <f t="shared" si="58"/>
        <v>1.2125784078836768</v>
      </c>
      <c r="J230" s="33">
        <f t="shared" si="58"/>
        <v>1.2221992664054999</v>
      </c>
      <c r="K230" s="33">
        <f t="shared" si="58"/>
        <v>1.2400480224021713</v>
      </c>
      <c r="L230" s="33">
        <f t="shared" si="58"/>
        <v>1.2578967783988428</v>
      </c>
      <c r="M230" s="33">
        <f t="shared" si="58"/>
        <v>1.2757455343955144</v>
      </c>
      <c r="N230" s="33">
        <f t="shared" si="58"/>
        <v>1.2935942903921858</v>
      </c>
      <c r="O230" s="33">
        <f t="shared" si="58"/>
        <v>1.3114430463888573</v>
      </c>
      <c r="P230" s="33">
        <f t="shared" si="58"/>
        <v>1.3292918023855287</v>
      </c>
      <c r="Q230" s="33">
        <f t="shared" si="58"/>
        <v>1.3471405583821998</v>
      </c>
      <c r="R230" s="33">
        <f t="shared" si="58"/>
        <v>1.3649893143788714</v>
      </c>
      <c r="S230" s="33">
        <f t="shared" si="58"/>
        <v>1.382838070375543</v>
      </c>
      <c r="T230" s="33">
        <f t="shared" si="58"/>
        <v>1.4006868263722143</v>
      </c>
      <c r="U230" s="33">
        <f t="shared" si="58"/>
        <v>1.4159912851538707</v>
      </c>
      <c r="V230" s="33">
        <f t="shared" si="58"/>
        <v>1.4312957439355274</v>
      </c>
      <c r="W230" s="33">
        <f t="shared" si="58"/>
        <v>1.4466002027171838</v>
      </c>
      <c r="X230" s="33">
        <f t="shared" si="58"/>
        <v>1.4618187442786859</v>
      </c>
      <c r="Y230" s="33">
        <f t="shared" si="58"/>
        <v>1.4768688960821008</v>
      </c>
      <c r="Z230" s="33">
        <f t="shared" si="58"/>
        <v>1.4941814912833007</v>
      </c>
      <c r="AA230" s="33">
        <f t="shared" si="58"/>
        <v>1.5089681248263431</v>
      </c>
      <c r="AB230" s="33">
        <f t="shared" si="58"/>
        <v>1.5286625202015007</v>
      </c>
      <c r="AC230" s="33">
        <f t="shared" si="58"/>
        <v>1.5495105585911275</v>
      </c>
      <c r="AD230" s="33">
        <f t="shared" si="58"/>
        <v>1.5703585969807543</v>
      </c>
      <c r="AE230" s="33">
        <f t="shared" si="58"/>
        <v>1.5912066353703811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3.3473243753460044E-2</v>
      </c>
      <c r="D232" s="94">
        <f>+'CO2'!D232+'abs CO2'!D232+'CH4'!D232*PCG!$C$5+N2O!D232*PCG!$C$6+HFC!D232+PFC!D232+'SF6'!D232</f>
        <v>3.3830208931537181E-2</v>
      </c>
      <c r="E232" s="94">
        <f>+'CO2'!E232+'abs CO2'!E232+'CH4'!E232*PCG!$C$5+N2O!E232*PCG!$C$6+HFC!E232+PFC!E232+'SF6'!E232</f>
        <v>3.4187174109614318E-2</v>
      </c>
      <c r="F232" s="94">
        <f>+'CO2'!F232+'abs CO2'!F232+'CH4'!F232*PCG!$C$5+N2O!F232*PCG!$C$6+HFC!F232+PFC!F232+'SF6'!F232</f>
        <v>3.4544139287691455E-2</v>
      </c>
      <c r="G232" s="94">
        <f>+'CO2'!G232+'abs CO2'!G232+'CH4'!G232*PCG!$C$5+N2O!G232*PCG!$C$6+HFC!G232+PFC!G232+'SF6'!G232</f>
        <v>3.4901104465768593E-2</v>
      </c>
      <c r="H232" s="94">
        <f>+'CO2'!H232+'abs CO2'!H232+'CH4'!H232*PCG!$C$5+N2O!H232*PCG!$C$6+HFC!H232+PFC!H232+'SF6'!H232</f>
        <v>3.525806964384573E-2</v>
      </c>
      <c r="I232" s="94">
        <f>+'CO2'!I232+'abs CO2'!I232+'CH4'!I232*PCG!$C$5+N2O!I232*PCG!$C$6+HFC!I232+PFC!I232+'SF6'!I232</f>
        <v>3.5615034821922867E-2</v>
      </c>
      <c r="J232" s="94">
        <f>+'CO2'!J232+'abs CO2'!J232+'CH4'!J232*PCG!$C$5+N2O!J232*PCG!$C$6+HFC!J232+PFC!J232+'SF6'!J232</f>
        <v>3.5972000000000004E-2</v>
      </c>
      <c r="K232" s="94">
        <f>+'CO2'!K232+'abs CO2'!K232+'CH4'!K232*PCG!$C$5+N2O!K232*PCG!$C$6+HFC!K232+PFC!K232+'SF6'!K232</f>
        <v>3.4366349999999997E-2</v>
      </c>
      <c r="L232" s="94">
        <f>+'CO2'!L232+'abs CO2'!L232+'CH4'!L232*PCG!$C$5+N2O!L232*PCG!$C$6+HFC!L232+PFC!L232+'SF6'!L232</f>
        <v>3.2760699999999997E-2</v>
      </c>
      <c r="M232" s="94">
        <f>+'CO2'!M232+'abs CO2'!M232+'CH4'!M232*PCG!$C$5+N2O!M232*PCG!$C$6+HFC!M232+PFC!M232+'SF6'!M232</f>
        <v>3.1155049999999997E-2</v>
      </c>
      <c r="N232" s="94">
        <f>+'CO2'!N232+'abs CO2'!N232+'CH4'!N232*PCG!$C$5+N2O!N232*PCG!$C$6+HFC!N232+PFC!N232+'SF6'!N232</f>
        <v>2.9549399999999993E-2</v>
      </c>
      <c r="O232" s="94">
        <f>+'CO2'!O232+'abs CO2'!O232+'CH4'!O232*PCG!$C$5+N2O!O232*PCG!$C$6+HFC!O232+PFC!O232+'SF6'!O232</f>
        <v>2.794375E-2</v>
      </c>
      <c r="P232" s="94">
        <f>+'CO2'!P232+'abs CO2'!P232+'CH4'!P232*PCG!$C$5+N2O!P232*PCG!$C$6+HFC!P232+PFC!P232+'SF6'!P232</f>
        <v>2.6338099999999996E-2</v>
      </c>
      <c r="Q232" s="94">
        <f>+'CO2'!Q232+'abs CO2'!Q232+'CH4'!Q232*PCG!$C$5+N2O!Q232*PCG!$C$6+HFC!Q232+PFC!Q232+'SF6'!Q232</f>
        <v>2.473245E-2</v>
      </c>
      <c r="R232" s="94">
        <f>+'CO2'!R232+'abs CO2'!R232+'CH4'!R232*PCG!$C$5+N2O!R232*PCG!$C$6+HFC!R232+PFC!R232+'SF6'!R232</f>
        <v>2.3126799999999999E-2</v>
      </c>
      <c r="S232" s="94">
        <f>+'CO2'!S232+'abs CO2'!S232+'CH4'!S232*PCG!$C$5+N2O!S232*PCG!$C$6+HFC!S232+PFC!S232+'SF6'!S232</f>
        <v>2.1521149999999996E-2</v>
      </c>
      <c r="T232" s="94">
        <f>+'CO2'!T232+'abs CO2'!T232+'CH4'!T232*PCG!$C$5+N2O!T232*PCG!$C$6+HFC!T232+PFC!T232+'SF6'!T232</f>
        <v>1.9915499999999999E-2</v>
      </c>
      <c r="U232" s="94">
        <f>+'CO2'!U232+'abs CO2'!U232+'CH4'!U232*PCG!$C$5+N2O!U232*PCG!$C$6+HFC!U232+PFC!U232+'SF6'!U232</f>
        <v>2.0092533444655659E-2</v>
      </c>
      <c r="V232" s="94">
        <f>+'CO2'!V232+'abs CO2'!V232+'CH4'!V232*PCG!$C$5+N2O!V232*PCG!$C$6+HFC!V232+PFC!V232+'SF6'!V232</f>
        <v>2.0269566889311322E-2</v>
      </c>
      <c r="W232" s="94">
        <f>+'CO2'!W232+'abs CO2'!W232+'CH4'!W232*PCG!$C$5+N2O!W232*PCG!$C$6+HFC!W232+PFC!W232+'SF6'!W232</f>
        <v>2.0446600333966988E-2</v>
      </c>
      <c r="X232" s="94">
        <f>+'CO2'!X232+'abs CO2'!X232+'CH4'!X232*PCG!$C$5+N2O!X232*PCG!$C$6+HFC!X232+PFC!X232+'SF6'!X232</f>
        <v>1.8394992007185067E-2</v>
      </c>
      <c r="Y232" s="94">
        <f>+'CO2'!Y232+'abs CO2'!Y232+'CH4'!Y232*PCG!$C$5+N2O!Y232*PCG!$C$6+HFC!Y232+PFC!Y232+'SF6'!Y232</f>
        <v>1.6343383680403147E-2</v>
      </c>
      <c r="Z232" s="94">
        <f>+'CO2'!Z232+'abs CO2'!Z232+'CH4'!Z232*PCG!$C$5+N2O!Z232*PCG!$C$6+HFC!Z232+PFC!Z232+'SF6'!Z232</f>
        <v>1.4291775353621227E-2</v>
      </c>
      <c r="AA232" s="94">
        <f>+'CO2'!AA232+'abs CO2'!AA232+'CH4'!AA232*PCG!$C$5+N2O!AA232*PCG!$C$6+HFC!AA232+PFC!AA232+'SF6'!AA232</f>
        <v>1.3529785585484629E-2</v>
      </c>
      <c r="AB232" s="94">
        <f>+'CO2'!AB232+'abs CO2'!AB232+'CH4'!AB232*PCG!$C$5+N2O!AB232*PCG!$C$6+HFC!AB232+PFC!AB232+'SF6'!AB232</f>
        <v>1.2767795817348028E-2</v>
      </c>
      <c r="AC232" s="94">
        <f>+'CO2'!AC232+'abs CO2'!AC232+'CH4'!AC232*PCG!$C$5+N2O!AC232*PCG!$C$6+HFC!AC232+PFC!AC232+'SF6'!AC232</f>
        <v>1.3120949063680607E-2</v>
      </c>
      <c r="AD232" s="94">
        <f>+'CO2'!AD232+'abs CO2'!AD232+'CH4'!AD232*PCG!$C$5+N2O!AD232*PCG!$C$6+HFC!AD232+PFC!AD232+'SF6'!AD232</f>
        <v>1.3474102310013187E-2</v>
      </c>
      <c r="AE232" s="94">
        <f>+'CO2'!AE232+'abs CO2'!AE232+'CH4'!AE232*PCG!$C$5+N2O!AE232*PCG!$C$6+HFC!AE232+PFC!AE232+'SF6'!AE232</f>
        <v>1.3827255556345765E-2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1.1695323984605979E-3</v>
      </c>
      <c r="D233" s="94">
        <f>+'CO2'!D233+'abs CO2'!D233+'CH4'!D233*PCG!$C$5+N2O!D233*PCG!$C$6+HFC!D233+PFC!D233+'SF6'!D233</f>
        <v>1.1471507853922003E-3</v>
      </c>
      <c r="E233" s="94">
        <f>+'CO2'!E233+'abs CO2'!E233+'CH4'!E233*PCG!$C$5+N2O!E233*PCG!$C$6+HFC!E233+PFC!E233+'SF6'!E233</f>
        <v>1.1208075252300018E-3</v>
      </c>
      <c r="F233" s="94">
        <f>+'CO2'!F233+'abs CO2'!F233+'CH4'!F233*PCG!$C$5+N2O!F233*PCG!$C$6+HFC!F233+PFC!F233+'SF6'!F233</f>
        <v>1.1333358109112529E-3</v>
      </c>
      <c r="G233" s="94">
        <f>+'CO2'!G233+'abs CO2'!G233+'CH4'!G233*PCG!$C$5+N2O!G233*PCG!$C$6+HFC!G233+PFC!G233+'SF6'!G233</f>
        <v>1.1794805344961432E-3</v>
      </c>
      <c r="H233" s="94">
        <f>+'CO2'!H233+'abs CO2'!H233+'CH4'!H233*PCG!$C$5+N2O!H233*PCG!$C$6+HFC!H233+PFC!H233+'SF6'!H233</f>
        <v>1.1200151958112412E-3</v>
      </c>
      <c r="I233" s="94">
        <f>+'CO2'!I233+'abs CO2'!I233+'CH4'!I233*PCG!$C$5+N2O!I233*PCG!$C$6+HFC!I233+PFC!I233+'SF6'!I233</f>
        <v>1.1686554184629104E-3</v>
      </c>
      <c r="J233" s="94">
        <f>+'CO2'!J233+'abs CO2'!J233+'CH4'!J233*PCG!$C$5+N2O!J233*PCG!$C$6+HFC!J233+PFC!J233+'SF6'!J233</f>
        <v>1.4350000000000001E-3</v>
      </c>
      <c r="K233" s="94">
        <f>+'CO2'!K233+'abs CO2'!K233+'CH4'!K233*PCG!$C$5+N2O!K233*PCG!$C$6+HFC!K233+PFC!K233+'SF6'!K233</f>
        <v>1.5128999999999997E-3</v>
      </c>
      <c r="L233" s="94">
        <f>+'CO2'!L233+'abs CO2'!L233+'CH4'!L233*PCG!$C$5+N2O!L233*PCG!$C$6+HFC!L233+PFC!L233+'SF6'!L233</f>
        <v>1.5907999999999999E-3</v>
      </c>
      <c r="M233" s="94">
        <f>+'CO2'!M233+'abs CO2'!M233+'CH4'!M233*PCG!$C$5+N2O!M233*PCG!$C$6+HFC!M233+PFC!M233+'SF6'!M233</f>
        <v>1.6686999999999997E-3</v>
      </c>
      <c r="N233" s="94">
        <f>+'CO2'!N233+'abs CO2'!N233+'CH4'!N233*PCG!$C$5+N2O!N233*PCG!$C$6+HFC!N233+PFC!N233+'SF6'!N233</f>
        <v>1.7465999999999994E-3</v>
      </c>
      <c r="O233" s="94">
        <f>+'CO2'!O233+'abs CO2'!O233+'CH4'!O233*PCG!$C$5+N2O!O233*PCG!$C$6+HFC!O233+PFC!O233+'SF6'!O233</f>
        <v>1.8244999999999995E-3</v>
      </c>
      <c r="P233" s="94">
        <f>+'CO2'!P233+'abs CO2'!P233+'CH4'!P233*PCG!$C$5+N2O!P233*PCG!$C$6+HFC!P233+PFC!P233+'SF6'!P233</f>
        <v>1.9023999999999992E-3</v>
      </c>
      <c r="Q233" s="94">
        <f>+'CO2'!Q233+'abs CO2'!Q233+'CH4'!Q233*PCG!$C$5+N2O!Q233*PCG!$C$6+HFC!Q233+PFC!Q233+'SF6'!Q233</f>
        <v>1.9802999999999995E-3</v>
      </c>
      <c r="R233" s="94">
        <f>+'CO2'!R233+'abs CO2'!R233+'CH4'!R233*PCG!$C$5+N2O!R233*PCG!$C$6+HFC!R233+PFC!R233+'SF6'!R233</f>
        <v>2.0581999999999996E-3</v>
      </c>
      <c r="S233" s="94">
        <f>+'CO2'!S233+'abs CO2'!S233+'CH4'!S233*PCG!$C$5+N2O!S233*PCG!$C$6+HFC!S233+PFC!S233+'SF6'!S233</f>
        <v>2.1360999999999997E-3</v>
      </c>
      <c r="T233" s="94">
        <f>+'CO2'!T233+'abs CO2'!T233+'CH4'!T233*PCG!$C$5+N2O!T233*PCG!$C$6+HFC!T233+PFC!T233+'SF6'!T233</f>
        <v>2.2139999999999994E-3</v>
      </c>
      <c r="U233" s="94">
        <f>+'CO2'!U233+'abs CO2'!U233+'CH4'!U233*PCG!$C$5+N2O!U233*PCG!$C$6+HFC!U233+PFC!U233+'SF6'!U233</f>
        <v>2.2918999999999999E-3</v>
      </c>
      <c r="V233" s="94">
        <f>+'CO2'!V233+'abs CO2'!V233+'CH4'!V233*PCG!$C$5+N2O!V233*PCG!$C$6+HFC!V233+PFC!V233+'SF6'!V233</f>
        <v>2.3698E-3</v>
      </c>
      <c r="W233" s="94">
        <f>+'CO2'!W233+'abs CO2'!W233+'CH4'!W233*PCG!$C$5+N2O!W233*PCG!$C$6+HFC!W233+PFC!W233+'SF6'!W233</f>
        <v>2.4477000000000001E-3</v>
      </c>
      <c r="X233" s="94">
        <f>+'CO2'!X233+'abs CO2'!X233+'CH4'!X233*PCG!$C$5+N2O!X233*PCG!$C$6+HFC!X233+PFC!X233+'SF6'!X233</f>
        <v>2.5256000000000007E-3</v>
      </c>
      <c r="Y233" s="94">
        <f>+'CO2'!Y233+'abs CO2'!Y233+'CH4'!Y233*PCG!$C$5+N2O!Y233*PCG!$C$6+HFC!Y233+PFC!Y233+'SF6'!Y233</f>
        <v>2.6035000000000012E-3</v>
      </c>
      <c r="Z233" s="94">
        <f>+'CO2'!Z233+'abs CO2'!Z233+'CH4'!Z233*PCG!$C$5+N2O!Z233*PCG!$C$6+HFC!Z233+PFC!Z233+'SF6'!Z233</f>
        <v>2.6814000000000009E-3</v>
      </c>
      <c r="AA233" s="94">
        <f>+'CO2'!AA233+'abs CO2'!AA233+'CH4'!AA233*PCG!$C$5+N2O!AA233*PCG!$C$6+HFC!AA233+PFC!AA233+'SF6'!AA233</f>
        <v>2.759300000000001E-3</v>
      </c>
      <c r="AB233" s="94">
        <f>+'CO2'!AB233+'abs CO2'!AB233+'CH4'!AB233*PCG!$C$5+N2O!AB233*PCG!$C$6+HFC!AB233+PFC!AB233+'SF6'!AB233</f>
        <v>2.8372000000000015E-3</v>
      </c>
      <c r="AC233" s="94">
        <f>+'CO2'!AC233+'abs CO2'!AC233+'CH4'!AC233*PCG!$C$5+N2O!AC233*PCG!$C$6+HFC!AC233+PFC!AC233+'SF6'!AC233</f>
        <v>2.9151000000000016E-3</v>
      </c>
      <c r="AD233" s="94">
        <f>+'CO2'!AD233+'abs CO2'!AD233+'CH4'!AD233*PCG!$C$5+N2O!AD233*PCG!$C$6+HFC!AD233+PFC!AD233+'SF6'!AD233</f>
        <v>2.9930000000000022E-3</v>
      </c>
      <c r="AE233" s="94">
        <f>+'CO2'!AE233+'abs CO2'!AE233+'CH4'!AE233*PCG!$C$5+N2O!AE233*PCG!$C$6+HFC!AE233+PFC!AE233+'SF6'!AE233</f>
        <v>3.0709000000000023E-3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1.630745598591549E-2</v>
      </c>
      <c r="D234" s="94">
        <f>+'CO2'!D234+'abs CO2'!D234+'CH4'!D234*PCG!$C$5+N2O!D234*PCG!$C$6+HFC!D234+PFC!D234+'SF6'!D234</f>
        <v>1.5883890845070418E-2</v>
      </c>
      <c r="E234" s="94">
        <f>+'CO2'!E234+'abs CO2'!E234+'CH4'!E234*PCG!$C$5+N2O!E234*PCG!$C$6+HFC!E234+PFC!E234+'SF6'!E234</f>
        <v>1.5460325704225349E-2</v>
      </c>
      <c r="F234" s="94">
        <f>+'CO2'!F234+'abs CO2'!F234+'CH4'!F234*PCG!$C$5+N2O!F234*PCG!$C$6+HFC!F234+PFC!F234+'SF6'!F234</f>
        <v>1.5036760563380278E-2</v>
      </c>
      <c r="G234" s="94">
        <f>+'CO2'!G234+'abs CO2'!G234+'CH4'!G234*PCG!$C$5+N2O!G234*PCG!$C$6+HFC!G234+PFC!G234+'SF6'!G234</f>
        <v>1.4613195422535205E-2</v>
      </c>
      <c r="H234" s="94">
        <f>+'CO2'!H234+'abs CO2'!H234+'CH4'!H234*PCG!$C$5+N2O!H234*PCG!$C$6+HFC!H234+PFC!H234+'SF6'!H234</f>
        <v>1.4189630281690138E-2</v>
      </c>
      <c r="I234" s="94">
        <f>+'CO2'!I234+'abs CO2'!I234+'CH4'!I234*PCG!$C$5+N2O!I234*PCG!$C$6+HFC!I234+PFC!I234+'SF6'!I234</f>
        <v>1.3766065140845071E-2</v>
      </c>
      <c r="J234" s="94">
        <f>+'CO2'!J234+'abs CO2'!J234+'CH4'!J234*PCG!$C$5+N2O!J234*PCG!$C$6+HFC!J234+PFC!J234+'SF6'!J234</f>
        <v>1.33425E-2</v>
      </c>
      <c r="K234" s="94">
        <f>+'CO2'!K234+'abs CO2'!K234+'CH4'!K234*PCG!$C$5+N2O!K234*PCG!$C$6+HFC!K234+PFC!K234+'SF6'!K234</f>
        <v>1.3959000000000001E-2</v>
      </c>
      <c r="L234" s="94">
        <f>+'CO2'!L234+'abs CO2'!L234+'CH4'!L234*PCG!$C$5+N2O!L234*PCG!$C$6+HFC!L234+PFC!L234+'SF6'!L234</f>
        <v>1.4575499999999998E-2</v>
      </c>
      <c r="M234" s="94">
        <f>+'CO2'!M234+'abs CO2'!M234+'CH4'!M234*PCG!$C$5+N2O!M234*PCG!$C$6+HFC!M234+PFC!M234+'SF6'!M234</f>
        <v>1.5191999999999997E-2</v>
      </c>
      <c r="N234" s="94">
        <f>+'CO2'!N234+'abs CO2'!N234+'CH4'!N234*PCG!$C$5+N2O!N234*PCG!$C$6+HFC!N234+PFC!N234+'SF6'!N234</f>
        <v>1.5808499999999996E-2</v>
      </c>
      <c r="O234" s="94">
        <f>+'CO2'!O234+'abs CO2'!O234+'CH4'!O234*PCG!$C$5+N2O!O234*PCG!$C$6+HFC!O234+PFC!O234+'SF6'!O234</f>
        <v>1.6424999999999995E-2</v>
      </c>
      <c r="P234" s="94">
        <f>+'CO2'!P234+'abs CO2'!P234+'CH4'!P234*PCG!$C$5+N2O!P234*PCG!$C$6+HFC!P234+PFC!P234+'SF6'!P234</f>
        <v>1.7041499999999998E-2</v>
      </c>
      <c r="Q234" s="94">
        <f>+'CO2'!Q234+'abs CO2'!Q234+'CH4'!Q234*PCG!$C$5+N2O!Q234*PCG!$C$6+HFC!Q234+PFC!Q234+'SF6'!Q234</f>
        <v>1.7657999999999997E-2</v>
      </c>
      <c r="R234" s="94">
        <f>+'CO2'!R234+'abs CO2'!R234+'CH4'!R234*PCG!$C$5+N2O!R234*PCG!$C$6+HFC!R234+PFC!R234+'SF6'!R234</f>
        <v>1.8274499999999996E-2</v>
      </c>
      <c r="S234" s="94">
        <f>+'CO2'!S234+'abs CO2'!S234+'CH4'!S234*PCG!$C$5+N2O!S234*PCG!$C$6+HFC!S234+PFC!S234+'SF6'!S234</f>
        <v>1.8890999999999998E-2</v>
      </c>
      <c r="T234" s="94">
        <f>+'CO2'!T234+'abs CO2'!T234+'CH4'!T234*PCG!$C$5+N2O!T234*PCG!$C$6+HFC!T234+PFC!T234+'SF6'!T234</f>
        <v>1.9507500000000001E-2</v>
      </c>
      <c r="U234" s="94">
        <f>+'CO2'!U234+'abs CO2'!U234+'CH4'!U234*PCG!$C$5+N2O!U234*PCG!$C$6+HFC!U234+PFC!U234+'SF6'!U234</f>
        <v>2.0124000000000003E-2</v>
      </c>
      <c r="V234" s="94">
        <f>+'CO2'!V234+'abs CO2'!V234+'CH4'!V234*PCG!$C$5+N2O!V234*PCG!$C$6+HFC!V234+PFC!V234+'SF6'!V234</f>
        <v>2.0740500000000005E-2</v>
      </c>
      <c r="W234" s="94">
        <f>+'CO2'!W234+'abs CO2'!W234+'CH4'!W234*PCG!$C$5+N2O!W234*PCG!$C$6+HFC!W234+PFC!W234+'SF6'!W234</f>
        <v>2.1357000000000004E-2</v>
      </c>
      <c r="X234" s="94">
        <f>+'CO2'!X234+'abs CO2'!X234+'CH4'!X234*PCG!$C$5+N2O!X234*PCG!$C$6+HFC!X234+PFC!X234+'SF6'!X234</f>
        <v>2.197350000000001E-2</v>
      </c>
      <c r="Y234" s="94">
        <f>+'CO2'!Y234+'abs CO2'!Y234+'CH4'!Y234*PCG!$C$5+N2O!Y234*PCG!$C$6+HFC!Y234+PFC!Y234+'SF6'!Y234</f>
        <v>2.2590000000000009E-2</v>
      </c>
      <c r="Z234" s="94">
        <f>+'CO2'!Z234+'abs CO2'!Z234+'CH4'!Z234*PCG!$C$5+N2O!Z234*PCG!$C$6+HFC!Z234+PFC!Z234+'SF6'!Z234</f>
        <v>2.3206500000000012E-2</v>
      </c>
      <c r="AA234" s="94">
        <f>+'CO2'!AA234+'abs CO2'!AA234+'CH4'!AA234*PCG!$C$5+N2O!AA234*PCG!$C$6+HFC!AA234+PFC!AA234+'SF6'!AA234</f>
        <v>2.3823000000000014E-2</v>
      </c>
      <c r="AB234" s="94">
        <f>+'CO2'!AB234+'abs CO2'!AB234+'CH4'!AB234*PCG!$C$5+N2O!AB234*PCG!$C$6+HFC!AB234+PFC!AB234+'SF6'!AB234</f>
        <v>2.4439500000000017E-2</v>
      </c>
      <c r="AC234" s="94">
        <f>+'CO2'!AC234+'abs CO2'!AC234+'CH4'!AC234*PCG!$C$5+N2O!AC234*PCG!$C$6+HFC!AC234+PFC!AC234+'SF6'!AC234</f>
        <v>2.5056000000000019E-2</v>
      </c>
      <c r="AD234" s="94">
        <f>+'CO2'!AD234+'abs CO2'!AD234+'CH4'!AD234*PCG!$C$5+N2O!AD234*PCG!$C$6+HFC!AD234+PFC!AD234+'SF6'!AD234</f>
        <v>2.5672500000000018E-2</v>
      </c>
      <c r="AE234" s="94">
        <f>+'CO2'!AE234+'abs CO2'!AE234+'CH4'!AE234*PCG!$C$5+N2O!AE234*PCG!$C$6+HFC!AE234+PFC!AE234+'SF6'!AE234</f>
        <v>2.6289000000000021E-2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1.8005243241167569E-2</v>
      </c>
      <c r="D235" s="94">
        <f>+'CO2'!D235+'abs CO2'!D235+'CH4'!D235*PCG!$C$5+N2O!D235*PCG!$C$6+HFC!D235+PFC!D235+'SF6'!D235</f>
        <v>1.9253889407500772E-2</v>
      </c>
      <c r="E235" s="94">
        <f>+'CO2'!E235+'abs CO2'!E235+'CH4'!E235*PCG!$C$5+N2O!E235*PCG!$C$6+HFC!E235+PFC!E235+'SF6'!E235</f>
        <v>2.0502535573833976E-2</v>
      </c>
      <c r="F235" s="94">
        <f>+'CO2'!F235+'abs CO2'!F235+'CH4'!F235*PCG!$C$5+N2O!F235*PCG!$C$6+HFC!F235+PFC!F235+'SF6'!F235</f>
        <v>2.1751181740167182E-2</v>
      </c>
      <c r="G235" s="94">
        <f>+'CO2'!G235+'abs CO2'!G235+'CH4'!G235*PCG!$C$5+N2O!G235*PCG!$C$6+HFC!G235+PFC!G235+'SF6'!G235</f>
        <v>2.2999827906500389E-2</v>
      </c>
      <c r="H235" s="94">
        <f>+'CO2'!H235+'abs CO2'!H235+'CH4'!H235*PCG!$C$5+N2O!H235*PCG!$C$6+HFC!H235+PFC!H235+'SF6'!H235</f>
        <v>2.4248474072833585E-2</v>
      </c>
      <c r="I235" s="94">
        <f>+'CO2'!I235+'abs CO2'!I235+'CH4'!I235*PCG!$C$5+N2O!I235*PCG!$C$6+HFC!I235+PFC!I235+'SF6'!I235</f>
        <v>2.5497120239166796E-2</v>
      </c>
      <c r="J235" s="94">
        <f>+'CO2'!J235+'abs CO2'!J235+'CH4'!J235*PCG!$C$5+N2O!J235*PCG!$C$6+HFC!J235+PFC!J235+'SF6'!J235</f>
        <v>2.6745766405499999E-2</v>
      </c>
      <c r="K235" s="94">
        <f>+'CO2'!K235+'abs CO2'!K235+'CH4'!K235*PCG!$C$5+N2O!K235*PCG!$C$6+HFC!K235+PFC!K235+'SF6'!K235</f>
        <v>2.8977372402171422E-2</v>
      </c>
      <c r="L235" s="94">
        <f>+'CO2'!L235+'abs CO2'!L235+'CH4'!L235*PCG!$C$5+N2O!L235*PCG!$C$6+HFC!L235+PFC!L235+'SF6'!L235</f>
        <v>3.1208978398842846E-2</v>
      </c>
      <c r="M235" s="94">
        <f>+'CO2'!M235+'abs CO2'!M235+'CH4'!M235*PCG!$C$5+N2O!M235*PCG!$C$6+HFC!M235+PFC!M235+'SF6'!M235</f>
        <v>3.3440584395514276E-2</v>
      </c>
      <c r="N235" s="94">
        <f>+'CO2'!N235+'abs CO2'!N235+'CH4'!N235*PCG!$C$5+N2O!N235*PCG!$C$6+HFC!N235+PFC!N235+'SF6'!N235</f>
        <v>3.5672190392185707E-2</v>
      </c>
      <c r="O235" s="94">
        <f>+'CO2'!O235+'abs CO2'!O235+'CH4'!O235*PCG!$C$5+N2O!O235*PCG!$C$6+HFC!O235+PFC!O235+'SF6'!O235</f>
        <v>3.7903796388857144E-2</v>
      </c>
      <c r="P235" s="94">
        <f>+'CO2'!P235+'abs CO2'!P235+'CH4'!P235*PCG!$C$5+N2O!P235*PCG!$C$6+HFC!P235+PFC!P235+'SF6'!P235</f>
        <v>4.0135402385528568E-2</v>
      </c>
      <c r="Q235" s="94">
        <f>+'CO2'!Q235+'abs CO2'!Q235+'CH4'!Q235*PCG!$C$5+N2O!Q235*PCG!$C$6+HFC!Q235+PFC!Q235+'SF6'!Q235</f>
        <v>4.2367008382199992E-2</v>
      </c>
      <c r="R235" s="94">
        <f>+'CO2'!R235+'abs CO2'!R235+'CH4'!R235*PCG!$C$5+N2O!R235*PCG!$C$6+HFC!R235+PFC!R235+'SF6'!R235</f>
        <v>4.4598614378871429E-2</v>
      </c>
      <c r="S235" s="94">
        <f>+'CO2'!S235+'abs CO2'!S235+'CH4'!S235*PCG!$C$5+N2O!S235*PCG!$C$6+HFC!S235+PFC!S235+'SF6'!S235</f>
        <v>4.6830220375542853E-2</v>
      </c>
      <c r="T235" s="94">
        <f>+'CO2'!T235+'abs CO2'!T235+'CH4'!T235*PCG!$C$5+N2O!T235*PCG!$C$6+HFC!T235+PFC!T235+'SF6'!T235</f>
        <v>4.9061826372214283E-2</v>
      </c>
      <c r="U235" s="94">
        <f>+'CO2'!U235+'abs CO2'!U235+'CH4'!U235*PCG!$C$5+N2O!U235*PCG!$C$6+HFC!U235+PFC!U235+'SF6'!U235</f>
        <v>4.7035751709215243E-2</v>
      </c>
      <c r="V235" s="94">
        <f>+'CO2'!V235+'abs CO2'!V235+'CH4'!V235*PCG!$C$5+N2O!V235*PCG!$C$6+HFC!V235+PFC!V235+'SF6'!V235</f>
        <v>4.5009677046216195E-2</v>
      </c>
      <c r="W235" s="94">
        <f>+'CO2'!W235+'abs CO2'!W235+'CH4'!W235*PCG!$C$5+N2O!W235*PCG!$C$6+HFC!W235+PFC!W235+'SF6'!W235</f>
        <v>4.2983602383217155E-2</v>
      </c>
      <c r="X235" s="94">
        <f>+'CO2'!X235+'abs CO2'!X235+'CH4'!X235*PCG!$C$5+N2O!X235*PCG!$C$6+HFC!X235+PFC!X235+'SF6'!X235</f>
        <v>4.310025227150141E-2</v>
      </c>
      <c r="Y235" s="94">
        <f>+'CO2'!Y235+'abs CO2'!Y235+'CH4'!Y235*PCG!$C$5+N2O!Y235*PCG!$C$6+HFC!Y235+PFC!Y235+'SF6'!Y235</f>
        <v>4.3048512401698477E-2</v>
      </c>
      <c r="Z235" s="94">
        <f>+'CO2'!Z235+'abs CO2'!Z235+'CH4'!Z235*PCG!$C$5+N2O!Z235*PCG!$C$6+HFC!Z235+PFC!Z235+'SF6'!Z235</f>
        <v>4.5259215929680317E-2</v>
      </c>
      <c r="AA235" s="94">
        <f>+'CO2'!AA235+'abs CO2'!AA235+'CH4'!AA235*PCG!$C$5+N2O!AA235*PCG!$C$6+HFC!AA235+PFC!AA235+'SF6'!AA235</f>
        <v>4.3654339240859569E-2</v>
      </c>
      <c r="AB235" s="94">
        <f>+'CO2'!AB235+'abs CO2'!AB235+'CH4'!AB235*PCG!$C$5+N2O!AB235*PCG!$C$6+HFC!AB235+PFC!AB235+'SF6'!AB235</f>
        <v>4.6957224384153951E-2</v>
      </c>
      <c r="AC235" s="94">
        <f>+'CO2'!AC235+'abs CO2'!AC235+'CH4'!AC235*PCG!$C$5+N2O!AC235*PCG!$C$6+HFC!AC235+PFC!AC235+'SF6'!AC235</f>
        <v>5.0260109527448332E-2</v>
      </c>
      <c r="AD235" s="94">
        <f>+'CO2'!AD235+'abs CO2'!AD235+'CH4'!AD235*PCG!$C$5+N2O!AD235*PCG!$C$6+HFC!AD235+PFC!AD235+'SF6'!AD235</f>
        <v>5.3562994670742714E-2</v>
      </c>
      <c r="AE235" s="94">
        <f>+'CO2'!AE235+'abs CO2'!AE235+'CH4'!AE235*PCG!$C$5+N2O!AE235*PCG!$C$6+HFC!AE235+PFC!AE235+'SF6'!AE235</f>
        <v>5.6865879814037103E-2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1.087496725842954</v>
      </c>
      <c r="D236" s="94">
        <f>+'CO2'!D236+'abs CO2'!D236+'CH4'!D236*PCG!$C$5+N2O!D236*PCG!$C$6+HFC!D236+PFC!D236+'SF6'!D236</f>
        <v>1.0956691935796747</v>
      </c>
      <c r="E236" s="94">
        <f>+'CO2'!E236+'abs CO2'!E236+'CH4'!E236*PCG!$C$5+N2O!E236*PCG!$C$6+HFC!E236+PFC!E236+'SF6'!E236</f>
        <v>1.1038416613163955</v>
      </c>
      <c r="F236" s="94">
        <f>+'CO2'!F236+'abs CO2'!F236+'CH4'!F236*PCG!$C$5+N2O!F236*PCG!$C$6+HFC!F236+PFC!F236+'SF6'!F236</f>
        <v>1.1120141290531163</v>
      </c>
      <c r="G236" s="94">
        <f>+'CO2'!G236+'abs CO2'!G236+'CH4'!G236*PCG!$C$5+N2O!G236*PCG!$C$6+HFC!G236+PFC!G236+'SF6'!G236</f>
        <v>1.120186596789837</v>
      </c>
      <c r="H236" s="94">
        <f>+'CO2'!H236+'abs CO2'!H236+'CH4'!H236*PCG!$C$5+N2O!H236*PCG!$C$6+HFC!H236+PFC!H236+'SF6'!H236</f>
        <v>1.1283590645265582</v>
      </c>
      <c r="I236" s="94">
        <f>+'CO2'!I236+'abs CO2'!I236+'CH4'!I236*PCG!$C$5+N2O!I236*PCG!$C$6+HFC!I236+PFC!I236+'SF6'!I236</f>
        <v>1.1365315322632792</v>
      </c>
      <c r="J236" s="94">
        <f>+'CO2'!J236+'abs CO2'!J236+'CH4'!J236*PCG!$C$5+N2O!J236*PCG!$C$6+HFC!J236+PFC!J236+'SF6'!J236</f>
        <v>1.1447039999999999</v>
      </c>
      <c r="K236" s="94">
        <f>+'CO2'!K236+'abs CO2'!K236+'CH4'!K236*PCG!$C$5+N2O!K236*PCG!$C$6+HFC!K236+PFC!K236+'SF6'!K236</f>
        <v>1.1612015999999998</v>
      </c>
      <c r="L236" s="94">
        <f>+'CO2'!L236+'abs CO2'!L236+'CH4'!L236*PCG!$C$5+N2O!L236*PCG!$C$6+HFC!L236+PFC!L236+'SF6'!L236</f>
        <v>1.1776991999999999</v>
      </c>
      <c r="M236" s="94">
        <f>+'CO2'!M236+'abs CO2'!M236+'CH4'!M236*PCG!$C$5+N2O!M236*PCG!$C$6+HFC!M236+PFC!M236+'SF6'!M236</f>
        <v>1.1941968000000001</v>
      </c>
      <c r="N236" s="94">
        <f>+'CO2'!N236+'abs CO2'!N236+'CH4'!N236*PCG!$C$5+N2O!N236*PCG!$C$6+HFC!N236+PFC!N236+'SF6'!N236</f>
        <v>1.2106944000000002</v>
      </c>
      <c r="O236" s="94">
        <f>+'CO2'!O236+'abs CO2'!O236+'CH4'!O236*PCG!$C$5+N2O!O236*PCG!$C$6+HFC!O236+PFC!O236+'SF6'!O236</f>
        <v>1.2271920000000003</v>
      </c>
      <c r="P236" s="94">
        <f>+'CO2'!P236+'abs CO2'!P236+'CH4'!P236*PCG!$C$5+N2O!P236*PCG!$C$6+HFC!P236+PFC!P236+'SF6'!P236</f>
        <v>1.2436896000000002</v>
      </c>
      <c r="Q236" s="94">
        <f>+'CO2'!Q236+'abs CO2'!Q236+'CH4'!Q236*PCG!$C$5+N2O!Q236*PCG!$C$6+HFC!Q236+PFC!Q236+'SF6'!Q236</f>
        <v>1.2601871999999998</v>
      </c>
      <c r="R236" s="94">
        <f>+'CO2'!R236+'abs CO2'!R236+'CH4'!R236*PCG!$C$5+N2O!R236*PCG!$C$6+HFC!R236+PFC!R236+'SF6'!R236</f>
        <v>1.2766848</v>
      </c>
      <c r="S236" s="94">
        <f>+'CO2'!S236+'abs CO2'!S236+'CH4'!S236*PCG!$C$5+N2O!S236*PCG!$C$6+HFC!S236+PFC!S236+'SF6'!S236</f>
        <v>1.2931824000000001</v>
      </c>
      <c r="T236" s="94">
        <f>+'CO2'!T236+'abs CO2'!T236+'CH4'!T236*PCG!$C$5+N2O!T236*PCG!$C$6+HFC!T236+PFC!T236+'SF6'!T236</f>
        <v>1.30968</v>
      </c>
      <c r="U236" s="94">
        <f>+'CO2'!U236+'abs CO2'!U236+'CH4'!U236*PCG!$C$5+N2O!U236*PCG!$C$6+HFC!U236+PFC!U236+'SF6'!U236</f>
        <v>1.3261775999999998</v>
      </c>
      <c r="V236" s="94">
        <f>+'CO2'!V236+'abs CO2'!V236+'CH4'!V236*PCG!$C$5+N2O!V236*PCG!$C$6+HFC!V236+PFC!V236+'SF6'!V236</f>
        <v>1.3426751999999997</v>
      </c>
      <c r="W236" s="94">
        <f>+'CO2'!W236+'abs CO2'!W236+'CH4'!W236*PCG!$C$5+N2O!W236*PCG!$C$6+HFC!W236+PFC!W236+'SF6'!W236</f>
        <v>1.3591727999999996</v>
      </c>
      <c r="X236" s="94">
        <f>+'CO2'!X236+'abs CO2'!X236+'CH4'!X236*PCG!$C$5+N2O!X236*PCG!$C$6+HFC!X236+PFC!X236+'SF6'!X236</f>
        <v>1.3756703999999993</v>
      </c>
      <c r="Y236" s="94">
        <f>+'CO2'!Y236+'abs CO2'!Y236+'CH4'!Y236*PCG!$C$5+N2O!Y236*PCG!$C$6+HFC!Y236+PFC!Y236+'SF6'!Y236</f>
        <v>1.3921679999999992</v>
      </c>
      <c r="Z236" s="94">
        <f>+'CO2'!Z236+'abs CO2'!Z236+'CH4'!Z236*PCG!$C$5+N2O!Z236*PCG!$C$6+HFC!Z236+PFC!Z236+'SF6'!Z236</f>
        <v>1.4086655999999991</v>
      </c>
      <c r="AA236" s="94">
        <f>+'CO2'!AA236+'abs CO2'!AA236+'CH4'!AA236*PCG!$C$5+N2O!AA236*PCG!$C$6+HFC!AA236+PFC!AA236+'SF6'!AA236</f>
        <v>1.425163199999999</v>
      </c>
      <c r="AB236" s="94">
        <f>+'CO2'!AB236+'abs CO2'!AB236+'CH4'!AB236*PCG!$C$5+N2O!AB236*PCG!$C$6+HFC!AB236+PFC!AB236+'SF6'!AB236</f>
        <v>1.4416607999999986</v>
      </c>
      <c r="AC236" s="94">
        <f>+'CO2'!AC236+'abs CO2'!AC236+'CH4'!AC236*PCG!$C$5+N2O!AC236*PCG!$C$6+HFC!AC236+PFC!AC236+'SF6'!AC236</f>
        <v>1.4581583999999985</v>
      </c>
      <c r="AD236" s="94">
        <f>+'CO2'!AD236+'abs CO2'!AD236+'CH4'!AD236*PCG!$C$5+N2O!AD236*PCG!$C$6+HFC!AD236+PFC!AD236+'SF6'!AD236</f>
        <v>1.4746559999999984</v>
      </c>
      <c r="AE236" s="94">
        <f>+'CO2'!AE236+'abs CO2'!AE236+'CH4'!AE236*PCG!$C$5+N2O!AE236*PCG!$C$6+HFC!AE236+PFC!AE236+'SF6'!AE236</f>
        <v>1.4911535999999983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3.0800000000000003E-5</v>
      </c>
      <c r="L237" s="33">
        <f t="shared" si="59"/>
        <v>6.1600000000000007E-5</v>
      </c>
      <c r="M237" s="33">
        <f t="shared" si="59"/>
        <v>9.2399999999999969E-5</v>
      </c>
      <c r="N237" s="33">
        <f t="shared" si="59"/>
        <v>1.2320000000000001E-4</v>
      </c>
      <c r="O237" s="33">
        <f t="shared" si="59"/>
        <v>1.5399999999999998E-4</v>
      </c>
      <c r="P237" s="33">
        <f t="shared" si="59"/>
        <v>1.8479999999999999E-4</v>
      </c>
      <c r="Q237" s="33">
        <f t="shared" si="59"/>
        <v>2.1560000000000001E-4</v>
      </c>
      <c r="R237" s="33">
        <f t="shared" si="59"/>
        <v>2.4640000000000003E-4</v>
      </c>
      <c r="S237" s="33">
        <f t="shared" si="59"/>
        <v>2.7720000000000002E-4</v>
      </c>
      <c r="T237" s="33">
        <f t="shared" si="59"/>
        <v>3.0799999999999995E-4</v>
      </c>
      <c r="U237" s="33">
        <f t="shared" si="59"/>
        <v>2.6949999999999994E-4</v>
      </c>
      <c r="V237" s="33">
        <f t="shared" si="59"/>
        <v>2.3099999999999998E-4</v>
      </c>
      <c r="W237" s="33">
        <f t="shared" si="59"/>
        <v>1.9249999999999999E-4</v>
      </c>
      <c r="X237" s="33">
        <f t="shared" si="59"/>
        <v>1.5399999999999998E-4</v>
      </c>
      <c r="Y237" s="33">
        <f t="shared" si="59"/>
        <v>1.1549999999999999E-4</v>
      </c>
      <c r="Z237" s="33">
        <f t="shared" si="59"/>
        <v>7.6999999999999988E-5</v>
      </c>
      <c r="AA237" s="33">
        <f t="shared" si="59"/>
        <v>3.8499999999999994E-5</v>
      </c>
      <c r="AB237" s="33">
        <f t="shared" si="59"/>
        <v>0</v>
      </c>
      <c r="AC237" s="33">
        <f t="shared" si="59"/>
        <v>0</v>
      </c>
      <c r="AD237" s="33">
        <f t="shared" si="59"/>
        <v>0</v>
      </c>
      <c r="AE237" s="33">
        <f t="shared" si="59"/>
        <v>0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3.0800000000000003E-5</v>
      </c>
      <c r="L238" s="94">
        <f>+'CO2'!L238+'abs CO2'!L238+'CH4'!L238*PCG!$C$5+N2O!L238*PCG!$C$6+HFC!L238+PFC!L238+'SF6'!L238</f>
        <v>6.1600000000000007E-5</v>
      </c>
      <c r="M238" s="94">
        <f>+'CO2'!M238+'abs CO2'!M238+'CH4'!M238*PCG!$C$5+N2O!M238*PCG!$C$6+HFC!M238+PFC!M238+'SF6'!M238</f>
        <v>9.2399999999999969E-5</v>
      </c>
      <c r="N238" s="94">
        <f>+'CO2'!N238+'abs CO2'!N238+'CH4'!N238*PCG!$C$5+N2O!N238*PCG!$C$6+HFC!N238+PFC!N238+'SF6'!N238</f>
        <v>1.2320000000000001E-4</v>
      </c>
      <c r="O238" s="94">
        <f>+'CO2'!O238+'abs CO2'!O238+'CH4'!O238*PCG!$C$5+N2O!O238*PCG!$C$6+HFC!O238+PFC!O238+'SF6'!O238</f>
        <v>1.5399999999999998E-4</v>
      </c>
      <c r="P238" s="94">
        <f>+'CO2'!P238+'abs CO2'!P238+'CH4'!P238*PCG!$C$5+N2O!P238*PCG!$C$6+HFC!P238+PFC!P238+'SF6'!P238</f>
        <v>1.8479999999999999E-4</v>
      </c>
      <c r="Q238" s="94">
        <f>+'CO2'!Q238+'abs CO2'!Q238+'CH4'!Q238*PCG!$C$5+N2O!Q238*PCG!$C$6+HFC!Q238+PFC!Q238+'SF6'!Q238</f>
        <v>2.1560000000000001E-4</v>
      </c>
      <c r="R238" s="94">
        <f>+'CO2'!R238+'abs CO2'!R238+'CH4'!R238*PCG!$C$5+N2O!R238*PCG!$C$6+HFC!R238+PFC!R238+'SF6'!R238</f>
        <v>2.4640000000000003E-4</v>
      </c>
      <c r="S238" s="94">
        <f>+'CO2'!S238+'abs CO2'!S238+'CH4'!S238*PCG!$C$5+N2O!S238*PCG!$C$6+HFC!S238+PFC!S238+'SF6'!S238</f>
        <v>2.7720000000000002E-4</v>
      </c>
      <c r="T238" s="94">
        <f>+'CO2'!T238+'abs CO2'!T238+'CH4'!T238*PCG!$C$5+N2O!T238*PCG!$C$6+HFC!T238+PFC!T238+'SF6'!T238</f>
        <v>3.0799999999999995E-4</v>
      </c>
      <c r="U238" s="94">
        <f>+'CO2'!U238+'abs CO2'!U238+'CH4'!U238*PCG!$C$5+N2O!U238*PCG!$C$6+HFC!U238+PFC!U238+'SF6'!U238</f>
        <v>2.6949999999999994E-4</v>
      </c>
      <c r="V238" s="94">
        <f>+'CO2'!V238+'abs CO2'!V238+'CH4'!V238*PCG!$C$5+N2O!V238*PCG!$C$6+HFC!V238+PFC!V238+'SF6'!V238</f>
        <v>2.3099999999999998E-4</v>
      </c>
      <c r="W238" s="94">
        <f>+'CO2'!W238+'abs CO2'!W238+'CH4'!W238*PCG!$C$5+N2O!W238*PCG!$C$6+HFC!W238+PFC!W238+'SF6'!W238</f>
        <v>1.9249999999999999E-4</v>
      </c>
      <c r="X238" s="94">
        <f>+'CO2'!X238+'abs CO2'!X238+'CH4'!X238*PCG!$C$5+N2O!X238*PCG!$C$6+HFC!X238+PFC!X238+'SF6'!X238</f>
        <v>1.5399999999999998E-4</v>
      </c>
      <c r="Y238" s="94">
        <f>+'CO2'!Y238+'abs CO2'!Y238+'CH4'!Y238*PCG!$C$5+N2O!Y238*PCG!$C$6+HFC!Y238+PFC!Y238+'SF6'!Y238</f>
        <v>1.1549999999999999E-4</v>
      </c>
      <c r="Z238" s="94">
        <f>+'CO2'!Z238+'abs CO2'!Z238+'CH4'!Z238*PCG!$C$5+N2O!Z238*PCG!$C$6+HFC!Z238+PFC!Z238+'SF6'!Z238</f>
        <v>7.6999999999999988E-5</v>
      </c>
      <c r="AA238" s="94">
        <f>+'CO2'!AA238+'abs CO2'!AA238+'CH4'!AA238*PCG!$C$5+N2O!AA238*PCG!$C$6+HFC!AA238+PFC!AA238+'SF6'!AA238</f>
        <v>3.8499999999999994E-5</v>
      </c>
      <c r="AB238" s="94">
        <f>+'CO2'!AB238+'abs CO2'!AB238+'CH4'!AB238*PCG!$C$5+N2O!AB238*PCG!$C$6+HFC!AB238+PFC!AB238+'SF6'!AB238</f>
        <v>0</v>
      </c>
      <c r="AC238" s="94">
        <f>+'CO2'!AC238+'abs CO2'!AC238+'CH4'!AC238*PCG!$C$5+N2O!AC238*PCG!$C$6+HFC!AC238+PFC!AC238+'SF6'!AC238</f>
        <v>0</v>
      </c>
      <c r="AD238" s="94">
        <f>+'CO2'!AD238+'abs CO2'!AD238+'CH4'!AD238*PCG!$C$5+N2O!AD238*PCG!$C$6+HFC!AD238+PFC!AD238+'SF6'!AD238</f>
        <v>0</v>
      </c>
      <c r="AE238" s="94">
        <f>+'CO2'!AE238+'abs CO2'!AE238+'CH4'!AE238*PCG!$C$5+N2O!AE238*PCG!$C$6+HFC!AE238+PFC!AE238+'SF6'!AE238</f>
        <v>0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0</v>
      </c>
      <c r="L239" s="94">
        <f>+'CO2'!L239+'abs CO2'!L239+'CH4'!L239*PCG!$C$5+N2O!L239*PCG!$C$6+HFC!L239+PFC!L239+'SF6'!L239</f>
        <v>0</v>
      </c>
      <c r="M239" s="94">
        <f>+'CO2'!M239+'abs CO2'!M239+'CH4'!M239*PCG!$C$5+N2O!M239*PCG!$C$6+HFC!M239+PFC!M239+'SF6'!M239</f>
        <v>0</v>
      </c>
      <c r="N239" s="94">
        <f>+'CO2'!N239+'abs CO2'!N239+'CH4'!N239*PCG!$C$5+N2O!N239*PCG!$C$6+HFC!N239+PFC!N239+'SF6'!N239</f>
        <v>0</v>
      </c>
      <c r="O239" s="94">
        <f>+'CO2'!O239+'abs CO2'!O239+'CH4'!O239*PCG!$C$5+N2O!O239*PCG!$C$6+HFC!O239+PFC!O239+'SF6'!O239</f>
        <v>0</v>
      </c>
      <c r="P239" s="94">
        <f>+'CO2'!P239+'abs CO2'!P239+'CH4'!P239*PCG!$C$5+N2O!P239*PCG!$C$6+HFC!P239+PFC!P239+'SF6'!P239</f>
        <v>0</v>
      </c>
      <c r="Q239" s="94">
        <f>+'CO2'!Q239+'abs CO2'!Q239+'CH4'!Q239*PCG!$C$5+N2O!Q239*PCG!$C$6+HFC!Q239+PFC!Q239+'SF6'!Q239</f>
        <v>0</v>
      </c>
      <c r="R239" s="94">
        <f>+'CO2'!R239+'abs CO2'!R239+'CH4'!R239*PCG!$C$5+N2O!R239*PCG!$C$6+HFC!R239+PFC!R239+'SF6'!R239</f>
        <v>0</v>
      </c>
      <c r="S239" s="94">
        <f>+'CO2'!S239+'abs CO2'!S239+'CH4'!S239*PCG!$C$5+N2O!S239*PCG!$C$6+HFC!S239+PFC!S239+'SF6'!S239</f>
        <v>0</v>
      </c>
      <c r="T239" s="94">
        <f>+'CO2'!T239+'abs CO2'!T239+'CH4'!T239*PCG!$C$5+N2O!T239*PCG!$C$6+HFC!T239+PFC!T239+'SF6'!T239</f>
        <v>0</v>
      </c>
      <c r="U239" s="94">
        <f>+'CO2'!U239+'abs CO2'!U239+'CH4'!U239*PCG!$C$5+N2O!U239*PCG!$C$6+HFC!U239+PFC!U239+'SF6'!U239</f>
        <v>0</v>
      </c>
      <c r="V239" s="94">
        <f>+'CO2'!V239+'abs CO2'!V239+'CH4'!V239*PCG!$C$5+N2O!V239*PCG!$C$6+HFC!V239+PFC!V239+'SF6'!V239</f>
        <v>0</v>
      </c>
      <c r="W239" s="94">
        <f>+'CO2'!W239+'abs CO2'!W239+'CH4'!W239*PCG!$C$5+N2O!W239*PCG!$C$6+HFC!W239+PFC!W239+'SF6'!W239</f>
        <v>0</v>
      </c>
      <c r="X239" s="94">
        <f>+'CO2'!X239+'abs CO2'!X239+'CH4'!X239*PCG!$C$5+N2O!X239*PCG!$C$6+HFC!X239+PFC!X239+'SF6'!X239</f>
        <v>0</v>
      </c>
      <c r="Y239" s="94">
        <f>+'CO2'!Y239+'abs CO2'!Y239+'CH4'!Y239*PCG!$C$5+N2O!Y239*PCG!$C$6+HFC!Y239+PFC!Y239+'SF6'!Y239</f>
        <v>0</v>
      </c>
      <c r="Z239" s="94">
        <f>+'CO2'!Z239+'abs CO2'!Z239+'CH4'!Z239*PCG!$C$5+N2O!Z239*PCG!$C$6+HFC!Z239+PFC!Z239+'SF6'!Z239</f>
        <v>0</v>
      </c>
      <c r="AA239" s="94">
        <f>+'CO2'!AA239+'abs CO2'!AA239+'CH4'!AA239*PCG!$C$5+N2O!AA239*PCG!$C$6+HFC!AA239+PFC!AA239+'SF6'!AA239</f>
        <v>0</v>
      </c>
      <c r="AB239" s="94">
        <f>+'CO2'!AB239+'abs CO2'!AB239+'CH4'!AB239*PCG!$C$5+N2O!AB239*PCG!$C$6+HFC!AB239+PFC!AB239+'SF6'!AB239</f>
        <v>0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3.2922489277798249E-2</v>
      </c>
      <c r="D240" s="33">
        <f t="shared" si="60"/>
        <v>3.5318393101059872E-2</v>
      </c>
      <c r="E240" s="33">
        <f t="shared" si="60"/>
        <v>3.7848490123633075E-2</v>
      </c>
      <c r="F240" s="33">
        <f t="shared" si="60"/>
        <v>3.9715392685402251E-2</v>
      </c>
      <c r="G240" s="33">
        <f t="shared" si="60"/>
        <v>4.1985301792566841E-2</v>
      </c>
      <c r="H240" s="33">
        <f t="shared" si="60"/>
        <v>4.7013964103613276E-2</v>
      </c>
      <c r="I240" s="33">
        <f t="shared" si="60"/>
        <v>5.0152801635286785E-2</v>
      </c>
      <c r="J240" s="33">
        <f t="shared" si="60"/>
        <v>5.3783449211503569E-2</v>
      </c>
      <c r="K240" s="33">
        <f t="shared" si="60"/>
        <v>5.8471726133343595E-2</v>
      </c>
      <c r="L240" s="33">
        <f t="shared" si="60"/>
        <v>6.3875579091311988E-2</v>
      </c>
      <c r="M240" s="33">
        <f t="shared" si="60"/>
        <v>6.6962629281861474E-2</v>
      </c>
      <c r="N240" s="33">
        <f t="shared" si="60"/>
        <v>8.7914993138198061E-2</v>
      </c>
      <c r="O240" s="33">
        <f t="shared" si="60"/>
        <v>9.2518000225462624E-2</v>
      </c>
      <c r="P240" s="33">
        <f t="shared" si="60"/>
        <v>9.4092681142933343E-2</v>
      </c>
      <c r="Q240" s="33">
        <f t="shared" si="60"/>
        <v>9.7076179377014793E-2</v>
      </c>
      <c r="R240" s="33">
        <f t="shared" si="60"/>
        <v>0.10175813674442515</v>
      </c>
      <c r="S240" s="33">
        <f t="shared" si="60"/>
        <v>0.10749670099644006</v>
      </c>
      <c r="T240" s="33">
        <f t="shared" si="60"/>
        <v>0.11095060946506451</v>
      </c>
      <c r="U240" s="33">
        <f t="shared" si="60"/>
        <v>0.10678581308849694</v>
      </c>
      <c r="V240" s="33">
        <f t="shared" si="60"/>
        <v>0.10259097042131102</v>
      </c>
      <c r="W240" s="33">
        <f t="shared" si="60"/>
        <v>9.9293724133962397E-2</v>
      </c>
      <c r="X240" s="33">
        <f t="shared" si="60"/>
        <v>0.1004476174302301</v>
      </c>
      <c r="Y240" s="33">
        <f t="shared" si="60"/>
        <v>0.1033506277568169</v>
      </c>
      <c r="Z240" s="33">
        <f t="shared" si="60"/>
        <v>0.10373115404959143</v>
      </c>
      <c r="AA240" s="33">
        <f t="shared" si="60"/>
        <v>9.9159464968454916E-2</v>
      </c>
      <c r="AB240" s="33">
        <f t="shared" si="60"/>
        <v>0.10583155301508901</v>
      </c>
      <c r="AC240" s="33">
        <f t="shared" si="60"/>
        <v>0.11118308547249378</v>
      </c>
      <c r="AD240" s="33">
        <f t="shared" si="60"/>
        <v>0.11568354244309441</v>
      </c>
      <c r="AE240" s="33">
        <f t="shared" si="60"/>
        <v>0.12160854577293642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0</v>
      </c>
      <c r="D241" s="94">
        <f>+'CO2'!D241+'abs CO2'!D241+'CH4'!D241*PCG!$C$5+N2O!D241*PCG!$C$6+HFC!D241+PFC!D241+'SF6'!D241</f>
        <v>0</v>
      </c>
      <c r="E241" s="94">
        <f>+'CO2'!E241+'abs CO2'!E241+'CH4'!E241*PCG!$C$5+N2O!E241*PCG!$C$6+HFC!E241+PFC!E241+'SF6'!E241</f>
        <v>0</v>
      </c>
      <c r="F241" s="94">
        <f>+'CO2'!F241+'abs CO2'!F241+'CH4'!F241*PCG!$C$5+N2O!F241*PCG!$C$6+HFC!F241+PFC!F241+'SF6'!F241</f>
        <v>0</v>
      </c>
      <c r="G241" s="94">
        <f>+'CO2'!G241+'abs CO2'!G241+'CH4'!G241*PCG!$C$5+N2O!G241*PCG!$C$6+HFC!G241+PFC!G241+'SF6'!G241</f>
        <v>0</v>
      </c>
      <c r="H241" s="94">
        <f>+'CO2'!H241+'abs CO2'!H241+'CH4'!H241*PCG!$C$5+N2O!H241*PCG!$C$6+HFC!H241+PFC!H241+'SF6'!H241</f>
        <v>0</v>
      </c>
      <c r="I241" s="94">
        <f>+'CO2'!I241+'abs CO2'!I241+'CH4'!I241*PCG!$C$5+N2O!I241*PCG!$C$6+HFC!I241+PFC!I241+'SF6'!I241</f>
        <v>0</v>
      </c>
      <c r="J241" s="94">
        <f>+'CO2'!J241+'abs CO2'!J241+'CH4'!J241*PCG!$C$5+N2O!J241*PCG!$C$6+HFC!J241+PFC!J241+'SF6'!J241</f>
        <v>0</v>
      </c>
      <c r="K241" s="94">
        <f>+'CO2'!K241+'abs CO2'!K241+'CH4'!K241*PCG!$C$5+N2O!K241*PCG!$C$6+HFC!K241+PFC!K241+'SF6'!K241</f>
        <v>0</v>
      </c>
      <c r="L241" s="94">
        <f>+'CO2'!L241+'abs CO2'!L241+'CH4'!L241*PCG!$C$5+N2O!L241*PCG!$C$6+HFC!L241+PFC!L241+'SF6'!L241</f>
        <v>0</v>
      </c>
      <c r="M241" s="94">
        <f>+'CO2'!M241+'abs CO2'!M241+'CH4'!M241*PCG!$C$5+N2O!M241*PCG!$C$6+HFC!M241+PFC!M241+'SF6'!M241</f>
        <v>0</v>
      </c>
      <c r="N241" s="94">
        <f>+'CO2'!N241+'abs CO2'!N241+'CH4'!N241*PCG!$C$5+N2O!N241*PCG!$C$6+HFC!N241+PFC!N241+'SF6'!N241</f>
        <v>0</v>
      </c>
      <c r="O241" s="94">
        <f>+'CO2'!O241+'abs CO2'!O241+'CH4'!O241*PCG!$C$5+N2O!O241*PCG!$C$6+HFC!O241+PFC!O241+'SF6'!O241</f>
        <v>0</v>
      </c>
      <c r="P241" s="94">
        <f>+'CO2'!P241+'abs CO2'!P241+'CH4'!P241*PCG!$C$5+N2O!P241*PCG!$C$6+HFC!P241+PFC!P241+'SF6'!P241</f>
        <v>0</v>
      </c>
      <c r="Q241" s="94">
        <f>+'CO2'!Q241+'abs CO2'!Q241+'CH4'!Q241*PCG!$C$5+N2O!Q241*PCG!$C$6+HFC!Q241+PFC!Q241+'SF6'!Q241</f>
        <v>0</v>
      </c>
      <c r="R241" s="94">
        <f>+'CO2'!R241+'abs CO2'!R241+'CH4'!R241*PCG!$C$5+N2O!R241*PCG!$C$6+HFC!R241+PFC!R241+'SF6'!R241</f>
        <v>0</v>
      </c>
      <c r="S241" s="94">
        <f>+'CO2'!S241+'abs CO2'!S241+'CH4'!S241*PCG!$C$5+N2O!S241*PCG!$C$6+HFC!S241+PFC!S241+'SF6'!S241</f>
        <v>0</v>
      </c>
      <c r="T241" s="94">
        <f>+'CO2'!T241+'abs CO2'!T241+'CH4'!T241*PCG!$C$5+N2O!T241*PCG!$C$6+HFC!T241+PFC!T241+'SF6'!T241</f>
        <v>0</v>
      </c>
      <c r="U241" s="94">
        <f>+'CO2'!U241+'abs CO2'!U241+'CH4'!U241*PCG!$C$5+N2O!U241*PCG!$C$6+HFC!U241+PFC!U241+'SF6'!U241</f>
        <v>0</v>
      </c>
      <c r="V241" s="94">
        <f>+'CO2'!V241+'abs CO2'!V241+'CH4'!V241*PCG!$C$5+N2O!V241*PCG!$C$6+HFC!V241+PFC!V241+'SF6'!V241</f>
        <v>0</v>
      </c>
      <c r="W241" s="94">
        <f>+'CO2'!W241+'abs CO2'!W241+'CH4'!W241*PCG!$C$5+N2O!W241*PCG!$C$6+HFC!W241+PFC!W241+'SF6'!W241</f>
        <v>0</v>
      </c>
      <c r="X241" s="94">
        <f>+'CO2'!X241+'abs CO2'!X241+'CH4'!X241*PCG!$C$5+N2O!X241*PCG!$C$6+HFC!X241+PFC!X241+'SF6'!X241</f>
        <v>0</v>
      </c>
      <c r="Y241" s="94">
        <f>+'CO2'!Y241+'abs CO2'!Y241+'CH4'!Y241*PCG!$C$5+N2O!Y241*PCG!$C$6+HFC!Y241+PFC!Y241+'SF6'!Y241</f>
        <v>0</v>
      </c>
      <c r="Z241" s="94">
        <f>+'CO2'!Z241+'abs CO2'!Z241+'CH4'!Z241*PCG!$C$5+N2O!Z241*PCG!$C$6+HFC!Z241+PFC!Z241+'SF6'!Z241</f>
        <v>0</v>
      </c>
      <c r="AA241" s="94">
        <f>+'CO2'!AA241+'abs CO2'!AA241+'CH4'!AA241*PCG!$C$5+N2O!AA241*PCG!$C$6+HFC!AA241+PFC!AA241+'SF6'!AA241</f>
        <v>0</v>
      </c>
      <c r="AB241" s="94">
        <f>+'CO2'!AB241+'abs CO2'!AB241+'CH4'!AB241*PCG!$C$5+N2O!AB241*PCG!$C$6+HFC!AB241+PFC!AB241+'SF6'!AB241</f>
        <v>0</v>
      </c>
      <c r="AC241" s="94">
        <f>+'CO2'!AC241+'abs CO2'!AC241+'CH4'!AC241*PCG!$C$5+N2O!AC241*PCG!$C$6+HFC!AC241+PFC!AC241+'SF6'!AC241</f>
        <v>0</v>
      </c>
      <c r="AD241" s="94">
        <f>+'CO2'!AD241+'abs CO2'!AD241+'CH4'!AD241*PCG!$C$5+N2O!AD241*PCG!$C$6+HFC!AD241+PFC!AD241+'SF6'!AD241</f>
        <v>0</v>
      </c>
      <c r="AE241" s="94">
        <f>+'CO2'!AE241+'abs CO2'!AE241+'CH4'!AE241*PCG!$C$5+N2O!AE241*PCG!$C$6+HFC!AE241+PFC!AE241+'SF6'!AE241</f>
        <v>0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3.2471269486497667E-3</v>
      </c>
      <c r="D243" s="94">
        <f>+'CO2'!D243+'abs CO2'!D243+'CH4'!D243*PCG!$C$5+N2O!D243*PCG!$C$6+HFC!D243+PFC!D243+'SF6'!D243</f>
        <v>3.5850731586468958E-3</v>
      </c>
      <c r="E243" s="94">
        <f>+'CO2'!E243+'abs CO2'!E243+'CH4'!E243*PCG!$C$5+N2O!E243*PCG!$C$6+HFC!E243+PFC!E243+'SF6'!E243</f>
        <v>4.0572125679555864E-3</v>
      </c>
      <c r="F243" s="94">
        <f>+'CO2'!F243+'abs CO2'!F243+'CH4'!F243*PCG!$C$5+N2O!F243*PCG!$C$6+HFC!F243+PFC!F243+'SF6'!F243</f>
        <v>3.8661575164602689E-3</v>
      </c>
      <c r="G243" s="94">
        <f>+'CO2'!G243+'abs CO2'!G243+'CH4'!G243*PCG!$C$5+N2O!G243*PCG!$C$6+HFC!G243+PFC!G243+'SF6'!G243</f>
        <v>4.078109010360347E-3</v>
      </c>
      <c r="H243" s="94">
        <f>+'CO2'!H243+'abs CO2'!H243+'CH4'!H243*PCG!$C$5+N2O!H243*PCG!$C$6+HFC!H243+PFC!H243+'SF6'!H243</f>
        <v>7.0488137081422811E-3</v>
      </c>
      <c r="I243" s="94">
        <f>+'CO2'!I243+'abs CO2'!I243+'CH4'!I243*PCG!$C$5+N2O!I243*PCG!$C$6+HFC!I243+PFC!I243+'SF6'!I243</f>
        <v>8.129693626551299E-3</v>
      </c>
      <c r="J243" s="94">
        <f>+'CO2'!J243+'abs CO2'!J243+'CH4'!J243*PCG!$C$5+N2O!J243*PCG!$C$6+HFC!J243+PFC!J243+'SF6'!J243</f>
        <v>9.7023835895035781E-3</v>
      </c>
      <c r="K243" s="94">
        <f>+'CO2'!K243+'abs CO2'!K243+'CH4'!K243*PCG!$C$5+N2O!K243*PCG!$C$6+HFC!K243+PFC!K243+'SF6'!K243</f>
        <v>1.0712636524657889E-2</v>
      </c>
      <c r="L243" s="94">
        <f>+'CO2'!L243+'abs CO2'!L243+'CH4'!L243*PCG!$C$5+N2O!L243*PCG!$C$6+HFC!L243+PFC!L243+'SF6'!L243</f>
        <v>1.243846549594058E-2</v>
      </c>
      <c r="M243" s="94">
        <f>+'CO2'!M243+'abs CO2'!M243+'CH4'!M243*PCG!$C$5+N2O!M243*PCG!$C$6+HFC!M243+PFC!M243+'SF6'!M243</f>
        <v>1.1847491699804341E-2</v>
      </c>
      <c r="N243" s="94">
        <f>+'CO2'!N243+'abs CO2'!N243+'CH4'!N243*PCG!$C$5+N2O!N243*PCG!$C$6+HFC!N243+PFC!N243+'SF6'!N243</f>
        <v>2.912183156945522E-2</v>
      </c>
      <c r="O243" s="94">
        <f>+'CO2'!O243+'abs CO2'!O243+'CH4'!O243*PCG!$C$5+N2O!O243*PCG!$C$6+HFC!O243+PFC!O243+'SF6'!O243</f>
        <v>3.0046814670034058E-2</v>
      </c>
      <c r="P243" s="94">
        <f>+'CO2'!P243+'abs CO2'!P243+'CH4'!P243*PCG!$C$5+N2O!P243*PCG!$C$6+HFC!P243+PFC!P243+'SF6'!P243</f>
        <v>2.7943471600819073E-2</v>
      </c>
      <c r="Q243" s="94">
        <f>+'CO2'!Q243+'abs CO2'!Q243+'CH4'!Q243*PCG!$C$5+N2O!Q243*PCG!$C$6+HFC!Q243+PFC!Q243+'SF6'!Q243</f>
        <v>2.7248945848214808E-2</v>
      </c>
      <c r="R243" s="94">
        <f>+'CO2'!R243+'abs CO2'!R243+'CH4'!R243*PCG!$C$5+N2O!R243*PCG!$C$6+HFC!R243+PFC!R243+'SF6'!R243</f>
        <v>2.8252879228939449E-2</v>
      </c>
      <c r="S243" s="94">
        <f>+'CO2'!S243+'abs CO2'!S243+'CH4'!S243*PCG!$C$5+N2O!S243*PCG!$C$6+HFC!S243+PFC!S243+'SF6'!S243</f>
        <v>3.0313419494268631E-2</v>
      </c>
      <c r="T243" s="94">
        <f>+'CO2'!T243+'abs CO2'!T243+'CH4'!T243*PCG!$C$5+N2O!T243*PCG!$C$6+HFC!T243+PFC!T243+'SF6'!T243</f>
        <v>3.0089303976207377E-2</v>
      </c>
      <c r="U243" s="94">
        <f>+'CO2'!U243+'abs CO2'!U243+'CH4'!U243*PCG!$C$5+N2O!U243*PCG!$C$6+HFC!U243+PFC!U243+'SF6'!U243</f>
        <v>2.9263784882655557E-2</v>
      </c>
      <c r="V243" s="94">
        <f>+'CO2'!V243+'abs CO2'!V243+'CH4'!V243*PCG!$C$5+N2O!V243*PCG!$C$6+HFC!V243+PFC!V243+'SF6'!V243</f>
        <v>2.8408219498485411E-2</v>
      </c>
      <c r="W243" s="94">
        <f>+'CO2'!W243+'abs CO2'!W243+'CH4'!W243*PCG!$C$5+N2O!W243*PCG!$C$6+HFC!W243+PFC!W243+'SF6'!W243</f>
        <v>2.8450250494152545E-2</v>
      </c>
      <c r="X243" s="94">
        <f>+'CO2'!X243+'abs CO2'!X243+'CH4'!X243*PCG!$C$5+N2O!X243*PCG!$C$6+HFC!X243+PFC!X243+'SF6'!X243</f>
        <v>2.9411887143057935E-2</v>
      </c>
      <c r="Y243" s="94">
        <f>+'CO2'!Y243+'abs CO2'!Y243+'CH4'!Y243*PCG!$C$5+N2O!Y243*PCG!$C$6+HFC!Y243+PFC!Y243+'SF6'!Y243</f>
        <v>3.2400172595489982E-2</v>
      </c>
      <c r="Z243" s="94">
        <f>+'CO2'!Z243+'abs CO2'!Z243+'CH4'!Z243*PCG!$C$5+N2O!Z243*PCG!$C$6+HFC!Z243+PFC!Z243+'SF6'!Z243</f>
        <v>2.9137125329358592E-2</v>
      </c>
      <c r="AA243" s="94">
        <f>+'CO2'!AA243+'abs CO2'!AA243+'CH4'!AA243*PCG!$C$5+N2O!AA243*PCG!$C$6+HFC!AA243+PFC!AA243+'SF6'!AA243</f>
        <v>2.721051560629863E-2</v>
      </c>
      <c r="AB243" s="94">
        <f>+'CO2'!AB243+'abs CO2'!AB243+'CH4'!AB243*PCG!$C$5+N2O!AB243*PCG!$C$6+HFC!AB243+PFC!AB243+'SF6'!AB243</f>
        <v>2.8438949710245597E-2</v>
      </c>
      <c r="AC243" s="94">
        <f>+'CO2'!AC243+'abs CO2'!AC243+'CH4'!AC243*PCG!$C$5+N2O!AC243*PCG!$C$6+HFC!AC243+PFC!AC243+'SF6'!AC243</f>
        <v>2.8346828224963271E-2</v>
      </c>
      <c r="AD243" s="94">
        <f>+'CO2'!AD243+'abs CO2'!AD243+'CH4'!AD243*PCG!$C$5+N2O!AD243*PCG!$C$6+HFC!AD243+PFC!AD243+'SF6'!AD243</f>
        <v>2.7403631252876801E-2</v>
      </c>
      <c r="AE243" s="94">
        <f>+'CO2'!AE243+'abs CO2'!AE243+'CH4'!AE243*PCG!$C$5+N2O!AE243*PCG!$C$6+HFC!AE243+PFC!AE243+'SF6'!AE243</f>
        <v>2.7884980640031691E-2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2.967536232914848E-2</v>
      </c>
      <c r="D244" s="33">
        <f t="shared" si="61"/>
        <v>3.1733319942412977E-2</v>
      </c>
      <c r="E244" s="33">
        <f t="shared" si="61"/>
        <v>3.3791277555677485E-2</v>
      </c>
      <c r="F244" s="33">
        <f t="shared" si="61"/>
        <v>3.5849235168941979E-2</v>
      </c>
      <c r="G244" s="33">
        <f t="shared" si="61"/>
        <v>3.7907192782206493E-2</v>
      </c>
      <c r="H244" s="33">
        <f t="shared" si="61"/>
        <v>3.9965150395470994E-2</v>
      </c>
      <c r="I244" s="33">
        <f t="shared" si="61"/>
        <v>4.2023108008735488E-2</v>
      </c>
      <c r="J244" s="33">
        <f t="shared" si="61"/>
        <v>4.4081065621999989E-2</v>
      </c>
      <c r="K244" s="33">
        <f t="shared" si="61"/>
        <v>4.7759089608685704E-2</v>
      </c>
      <c r="L244" s="33">
        <f t="shared" si="61"/>
        <v>5.1437113595371411E-2</v>
      </c>
      <c r="M244" s="33">
        <f t="shared" si="61"/>
        <v>5.5115137582057126E-2</v>
      </c>
      <c r="N244" s="33">
        <f t="shared" si="61"/>
        <v>5.8793161568742841E-2</v>
      </c>
      <c r="O244" s="33">
        <f t="shared" si="61"/>
        <v>6.2471185555428563E-2</v>
      </c>
      <c r="P244" s="33">
        <f t="shared" si="61"/>
        <v>6.6149209542114271E-2</v>
      </c>
      <c r="Q244" s="33">
        <f t="shared" si="61"/>
        <v>6.9827233528799992E-2</v>
      </c>
      <c r="R244" s="33">
        <f t="shared" si="61"/>
        <v>7.35052575154857E-2</v>
      </c>
      <c r="S244" s="33">
        <f t="shared" si="61"/>
        <v>7.7183281502171422E-2</v>
      </c>
      <c r="T244" s="33">
        <f t="shared" si="61"/>
        <v>8.086130548885713E-2</v>
      </c>
      <c r="U244" s="33">
        <f t="shared" si="61"/>
        <v>7.7522028205841378E-2</v>
      </c>
      <c r="V244" s="33">
        <f t="shared" si="61"/>
        <v>7.4182750922825599E-2</v>
      </c>
      <c r="W244" s="33">
        <f t="shared" si="61"/>
        <v>7.0843473639809848E-2</v>
      </c>
      <c r="X244" s="33">
        <f t="shared" si="61"/>
        <v>7.1035730287172166E-2</v>
      </c>
      <c r="Y244" s="33">
        <f t="shared" si="61"/>
        <v>7.095045516132692E-2</v>
      </c>
      <c r="Z244" s="33">
        <f t="shared" si="61"/>
        <v>7.4594028720232838E-2</v>
      </c>
      <c r="AA244" s="33">
        <f t="shared" si="61"/>
        <v>7.1948949362156289E-2</v>
      </c>
      <c r="AB244" s="33">
        <f t="shared" si="61"/>
        <v>7.7392603304843419E-2</v>
      </c>
      <c r="AC244" s="33">
        <f t="shared" si="61"/>
        <v>8.2836257247530506E-2</v>
      </c>
      <c r="AD244" s="33">
        <f t="shared" si="61"/>
        <v>8.8279911190217608E-2</v>
      </c>
      <c r="AE244" s="33">
        <f t="shared" si="61"/>
        <v>9.3723565132904724E-2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2.967536232914848E-2</v>
      </c>
      <c r="D249" s="94">
        <f>+'CO2'!D249+'abs CO2'!D249+'CH4'!D249*PCG!$C$5+N2O!D249*PCG!$C$6+HFC!D249+PFC!D249+'SF6'!D249</f>
        <v>3.1733319942412977E-2</v>
      </c>
      <c r="E249" s="94">
        <f>+'CO2'!E249+'abs CO2'!E249+'CH4'!E249*PCG!$C$5+N2O!E249*PCG!$C$6+HFC!E249+PFC!E249+'SF6'!E249</f>
        <v>3.3791277555677485E-2</v>
      </c>
      <c r="F249" s="94">
        <f>+'CO2'!F249+'abs CO2'!F249+'CH4'!F249*PCG!$C$5+N2O!F249*PCG!$C$6+HFC!F249+PFC!F249+'SF6'!F249</f>
        <v>3.5849235168941979E-2</v>
      </c>
      <c r="G249" s="94">
        <f>+'CO2'!G249+'abs CO2'!G249+'CH4'!G249*PCG!$C$5+N2O!G249*PCG!$C$6+HFC!G249+PFC!G249+'SF6'!G249</f>
        <v>3.7907192782206493E-2</v>
      </c>
      <c r="H249" s="94">
        <f>+'CO2'!H249+'abs CO2'!H249+'CH4'!H249*PCG!$C$5+N2O!H249*PCG!$C$6+HFC!H249+PFC!H249+'SF6'!H249</f>
        <v>3.9965150395470994E-2</v>
      </c>
      <c r="I249" s="94">
        <f>+'CO2'!I249+'abs CO2'!I249+'CH4'!I249*PCG!$C$5+N2O!I249*PCG!$C$6+HFC!I249+PFC!I249+'SF6'!I249</f>
        <v>4.2023108008735488E-2</v>
      </c>
      <c r="J249" s="94">
        <f>+'CO2'!J249+'abs CO2'!J249+'CH4'!J249*PCG!$C$5+N2O!J249*PCG!$C$6+HFC!J249+PFC!J249+'SF6'!J249</f>
        <v>4.4081065621999989E-2</v>
      </c>
      <c r="K249" s="94">
        <f>+'CO2'!K249+'abs CO2'!K249+'CH4'!K249*PCG!$C$5+N2O!K249*PCG!$C$6+HFC!K249+PFC!K249+'SF6'!K249</f>
        <v>4.7759089608685704E-2</v>
      </c>
      <c r="L249" s="94">
        <f>+'CO2'!L249+'abs CO2'!L249+'CH4'!L249*PCG!$C$5+N2O!L249*PCG!$C$6+HFC!L249+PFC!L249+'SF6'!L249</f>
        <v>5.1437113595371411E-2</v>
      </c>
      <c r="M249" s="94">
        <f>+'CO2'!M249+'abs CO2'!M249+'CH4'!M249*PCG!$C$5+N2O!M249*PCG!$C$6+HFC!M249+PFC!M249+'SF6'!M249</f>
        <v>5.5115137582057126E-2</v>
      </c>
      <c r="N249" s="94">
        <f>+'CO2'!N249+'abs CO2'!N249+'CH4'!N249*PCG!$C$5+N2O!N249*PCG!$C$6+HFC!N249+PFC!N249+'SF6'!N249</f>
        <v>5.8793161568742841E-2</v>
      </c>
      <c r="O249" s="94">
        <f>+'CO2'!O249+'abs CO2'!O249+'CH4'!O249*PCG!$C$5+N2O!O249*PCG!$C$6+HFC!O249+PFC!O249+'SF6'!O249</f>
        <v>6.2471185555428563E-2</v>
      </c>
      <c r="P249" s="94">
        <f>+'CO2'!P249+'abs CO2'!P249+'CH4'!P249*PCG!$C$5+N2O!P249*PCG!$C$6+HFC!P249+PFC!P249+'SF6'!P249</f>
        <v>6.6149209542114271E-2</v>
      </c>
      <c r="Q249" s="94">
        <f>+'CO2'!Q249+'abs CO2'!Q249+'CH4'!Q249*PCG!$C$5+N2O!Q249*PCG!$C$6+HFC!Q249+PFC!Q249+'SF6'!Q249</f>
        <v>6.9827233528799992E-2</v>
      </c>
      <c r="R249" s="94">
        <f>+'CO2'!R249+'abs CO2'!R249+'CH4'!R249*PCG!$C$5+N2O!R249*PCG!$C$6+HFC!R249+PFC!R249+'SF6'!R249</f>
        <v>7.35052575154857E-2</v>
      </c>
      <c r="S249" s="94">
        <f>+'CO2'!S249+'abs CO2'!S249+'CH4'!S249*PCG!$C$5+N2O!S249*PCG!$C$6+HFC!S249+PFC!S249+'SF6'!S249</f>
        <v>7.7183281502171422E-2</v>
      </c>
      <c r="T249" s="94">
        <f>+'CO2'!T249+'abs CO2'!T249+'CH4'!T249*PCG!$C$5+N2O!T249*PCG!$C$6+HFC!T249+PFC!T249+'SF6'!T249</f>
        <v>8.086130548885713E-2</v>
      </c>
      <c r="U249" s="94">
        <f>+'CO2'!U249+'abs CO2'!U249+'CH4'!U249*PCG!$C$5+N2O!U249*PCG!$C$6+HFC!U249+PFC!U249+'SF6'!U249</f>
        <v>7.7522028205841378E-2</v>
      </c>
      <c r="V249" s="94">
        <f>+'CO2'!V249+'abs CO2'!V249+'CH4'!V249*PCG!$C$5+N2O!V249*PCG!$C$6+HFC!V249+PFC!V249+'SF6'!V249</f>
        <v>7.4182750922825599E-2</v>
      </c>
      <c r="W249" s="94">
        <f>+'CO2'!W249+'abs CO2'!W249+'CH4'!W249*PCG!$C$5+N2O!W249*PCG!$C$6+HFC!W249+PFC!W249+'SF6'!W249</f>
        <v>7.0843473639809848E-2</v>
      </c>
      <c r="X249" s="94">
        <f>+'CO2'!X249+'abs CO2'!X249+'CH4'!X249*PCG!$C$5+N2O!X249*PCG!$C$6+HFC!X249+PFC!X249+'SF6'!X249</f>
        <v>7.1035730287172166E-2</v>
      </c>
      <c r="Y249" s="94">
        <f>+'CO2'!Y249+'abs CO2'!Y249+'CH4'!Y249*PCG!$C$5+N2O!Y249*PCG!$C$6+HFC!Y249+PFC!Y249+'SF6'!Y249</f>
        <v>7.095045516132692E-2</v>
      </c>
      <c r="Z249" s="94">
        <f>+'CO2'!Z249+'abs CO2'!Z249+'CH4'!Z249*PCG!$C$5+N2O!Z249*PCG!$C$6+HFC!Z249+PFC!Z249+'SF6'!Z249</f>
        <v>7.4594028720232838E-2</v>
      </c>
      <c r="AA249" s="94">
        <f>+'CO2'!AA249+'abs CO2'!AA249+'CH4'!AA249*PCG!$C$5+N2O!AA249*PCG!$C$6+HFC!AA249+PFC!AA249+'SF6'!AA249</f>
        <v>7.1948949362156289E-2</v>
      </c>
      <c r="AB249" s="94">
        <f>+'CO2'!AB249+'abs CO2'!AB249+'CH4'!AB249*PCG!$C$5+N2O!AB249*PCG!$C$6+HFC!AB249+PFC!AB249+'SF6'!AB249</f>
        <v>7.7392603304843419E-2</v>
      </c>
      <c r="AC249" s="94">
        <f>+'CO2'!AC249+'abs CO2'!AC249+'CH4'!AC249*PCG!$C$5+N2O!AC249*PCG!$C$6+HFC!AC249+PFC!AC249+'SF6'!AC249</f>
        <v>8.2836257247530506E-2</v>
      </c>
      <c r="AD249" s="94">
        <f>+'CO2'!AD249+'abs CO2'!AD249+'CH4'!AD249*PCG!$C$5+N2O!AD249*PCG!$C$6+HFC!AD249+PFC!AD249+'SF6'!AD249</f>
        <v>8.8279911190217608E-2</v>
      </c>
      <c r="AE249" s="94">
        <f>+'CO2'!AE249+'abs CO2'!AE249+'CH4'!AE249*PCG!$C$5+N2O!AE249*PCG!$C$6+HFC!AE249+PFC!AE249+'SF6'!AE249</f>
        <v>9.3723565132904724E-2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8.5672214887805502</v>
      </c>
      <c r="D257" s="33">
        <f t="shared" si="63"/>
        <v>8.4777025854990704</v>
      </c>
      <c r="E257" s="33">
        <f t="shared" si="63"/>
        <v>8.5375590563854011</v>
      </c>
      <c r="F257" s="33">
        <f t="shared" si="63"/>
        <v>8.8340871073104879</v>
      </c>
      <c r="G257" s="33">
        <f t="shared" si="63"/>
        <v>8.8612996743423658</v>
      </c>
      <c r="H257" s="33">
        <f t="shared" si="63"/>
        <v>8.8870401692946395</v>
      </c>
      <c r="I257" s="33">
        <f t="shared" si="63"/>
        <v>8.5342267650056627</v>
      </c>
      <c r="J257" s="33">
        <f t="shared" si="63"/>
        <v>8.4411310848908396</v>
      </c>
      <c r="K257" s="33">
        <f t="shared" si="63"/>
        <v>8.2986230754476829</v>
      </c>
      <c r="L257" s="33">
        <f t="shared" si="63"/>
        <v>8.3579966199141964</v>
      </c>
      <c r="M257" s="33">
        <f t="shared" si="63"/>
        <v>8.0323037598693112</v>
      </c>
      <c r="N257" s="33">
        <f t="shared" si="63"/>
        <v>8.032887275433124</v>
      </c>
      <c r="O257" s="33">
        <f t="shared" si="63"/>
        <v>8.0890037873623619</v>
      </c>
      <c r="P257" s="33">
        <f t="shared" si="63"/>
        <v>7.7472291800314466</v>
      </c>
      <c r="Q257" s="33">
        <f t="shared" si="63"/>
        <v>8.0726878028702149</v>
      </c>
      <c r="R257" s="33">
        <f t="shared" si="63"/>
        <v>7.7099156525558419</v>
      </c>
      <c r="S257" s="33">
        <f t="shared" si="63"/>
        <v>7.7523093526983251</v>
      </c>
      <c r="T257" s="33">
        <f t="shared" si="63"/>
        <v>7.9299612960518591</v>
      </c>
      <c r="U257" s="33">
        <f t="shared" si="63"/>
        <v>8.1101453638636798</v>
      </c>
      <c r="V257" s="33">
        <f t="shared" si="63"/>
        <v>8.1856050534121216</v>
      </c>
      <c r="W257" s="33">
        <f t="shared" si="63"/>
        <v>8.131651594350398</v>
      </c>
      <c r="X257" s="33">
        <f t="shared" si="63"/>
        <v>7.6108778306441991</v>
      </c>
      <c r="Y257" s="33">
        <f t="shared" si="63"/>
        <v>7.1753706929804526</v>
      </c>
      <c r="Z257" s="33">
        <f t="shared" si="63"/>
        <v>7.1847611586498896</v>
      </c>
      <c r="AA257" s="33">
        <f t="shared" si="63"/>
        <v>7.2472460936641783</v>
      </c>
      <c r="AB257" s="33">
        <f t="shared" si="63"/>
        <v>7.2337840553397701</v>
      </c>
      <c r="AC257" s="33">
        <f t="shared" si="63"/>
        <v>7.3536858180892981</v>
      </c>
      <c r="AD257" s="33">
        <f t="shared" si="63"/>
        <v>7.4719617728723762</v>
      </c>
      <c r="AE257" s="33">
        <f t="shared" si="63"/>
        <v>7.5957967450001975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7.3276633664485242</v>
      </c>
      <c r="D258" s="33">
        <f t="shared" si="64"/>
        <v>7.2497433151756185</v>
      </c>
      <c r="E258" s="33">
        <f t="shared" si="64"/>
        <v>7.299560225797511</v>
      </c>
      <c r="F258" s="33">
        <f t="shared" si="64"/>
        <v>7.5741561540062978</v>
      </c>
      <c r="G258" s="33">
        <f t="shared" si="64"/>
        <v>7.5975113054737973</v>
      </c>
      <c r="H258" s="33">
        <f t="shared" si="64"/>
        <v>7.6174921297375828</v>
      </c>
      <c r="I258" s="33">
        <f t="shared" si="64"/>
        <v>7.3282536049611462</v>
      </c>
      <c r="J258" s="33">
        <f t="shared" si="64"/>
        <v>7.2424444800522245</v>
      </c>
      <c r="K258" s="33">
        <f t="shared" si="64"/>
        <v>7.1167019189841225</v>
      </c>
      <c r="L258" s="33">
        <f t="shared" si="64"/>
        <v>7.1753726030031819</v>
      </c>
      <c r="M258" s="33">
        <f t="shared" si="64"/>
        <v>6.8839740421002213</v>
      </c>
      <c r="N258" s="33">
        <f t="shared" si="64"/>
        <v>6.8854279392835398</v>
      </c>
      <c r="O258" s="33">
        <f t="shared" si="64"/>
        <v>6.9405619791726156</v>
      </c>
      <c r="P258" s="33">
        <f t="shared" si="64"/>
        <v>6.6344819875781873</v>
      </c>
      <c r="Q258" s="33">
        <f t="shared" si="64"/>
        <v>6.9345659317095043</v>
      </c>
      <c r="R258" s="33">
        <f t="shared" si="64"/>
        <v>6.6087636954451918</v>
      </c>
      <c r="S258" s="33">
        <f t="shared" si="64"/>
        <v>6.6511044340291869</v>
      </c>
      <c r="T258" s="33">
        <f t="shared" si="64"/>
        <v>6.8164735946790627</v>
      </c>
      <c r="U258" s="33">
        <f t="shared" si="64"/>
        <v>6.9851714823601769</v>
      </c>
      <c r="V258" s="33">
        <f t="shared" si="64"/>
        <v>7.0587921303213967</v>
      </c>
      <c r="W258" s="33">
        <f t="shared" si="64"/>
        <v>7.0144340382886723</v>
      </c>
      <c r="X258" s="33">
        <f t="shared" si="64"/>
        <v>6.5472171211869465</v>
      </c>
      <c r="Y258" s="33">
        <f t="shared" si="64"/>
        <v>6.1569352582610728</v>
      </c>
      <c r="Z258" s="33">
        <f t="shared" si="64"/>
        <v>6.1717862040718394</v>
      </c>
      <c r="AA258" s="33">
        <f t="shared" si="64"/>
        <v>6.2376626341427928</v>
      </c>
      <c r="AB258" s="33">
        <f t="shared" si="64"/>
        <v>6.2319893294132376</v>
      </c>
      <c r="AC258" s="33">
        <f t="shared" si="64"/>
        <v>6.3418043478922392</v>
      </c>
      <c r="AD258" s="33">
        <f t="shared" si="64"/>
        <v>6.4503735900645776</v>
      </c>
      <c r="AE258" s="33">
        <f t="shared" si="64"/>
        <v>6.5636358943136477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1.0585518945966212</v>
      </c>
      <c r="D259" s="94">
        <f>+'CO2'!D259+'abs CO2'!D259+'CH4'!D259*PCG!$C$5+N2O!D259*PCG!$C$6+HFC!D259+PFC!D259+'SF6'!D259</f>
        <v>1.0122841383054559</v>
      </c>
      <c r="E259" s="94">
        <f>+'CO2'!E259+'abs CO2'!E259+'CH4'!E259*PCG!$C$5+N2O!E259*PCG!$C$6+HFC!E259+PFC!E259+'SF6'!E259</f>
        <v>1.1178517693453907</v>
      </c>
      <c r="F259" s="94">
        <f>+'CO2'!F259+'abs CO2'!F259+'CH4'!F259*PCG!$C$5+N2O!F259*PCG!$C$6+HFC!F259+PFC!F259+'SF6'!F259</f>
        <v>1.2538970165093752</v>
      </c>
      <c r="G259" s="94">
        <f>+'CO2'!G259+'abs CO2'!G259+'CH4'!G259*PCG!$C$5+N2O!G259*PCG!$C$6+HFC!G259+PFC!G259+'SF6'!G259</f>
        <v>1.2552906684389151</v>
      </c>
      <c r="H259" s="94">
        <f>+'CO2'!H259+'abs CO2'!H259+'CH4'!H259*PCG!$C$5+N2O!H259*PCG!$C$6+HFC!H259+PFC!H259+'SF6'!H259</f>
        <v>1.3819908012346831</v>
      </c>
      <c r="I259" s="94">
        <f>+'CO2'!I259+'abs CO2'!I259+'CH4'!I259*PCG!$C$5+N2O!I259*PCG!$C$6+HFC!I259+PFC!I259+'SF6'!I259</f>
        <v>1.4376902841068262</v>
      </c>
      <c r="J259" s="94">
        <f>+'CO2'!J259+'abs CO2'!J259+'CH4'!J259*PCG!$C$5+N2O!J259*PCG!$C$6+HFC!J259+PFC!J259+'SF6'!J259</f>
        <v>1.4164576363442141</v>
      </c>
      <c r="K259" s="94">
        <f>+'CO2'!K259+'abs CO2'!K259+'CH4'!K259*PCG!$C$5+N2O!K259*PCG!$C$6+HFC!K259+PFC!K259+'SF6'!K259</f>
        <v>1.3749294147115658</v>
      </c>
      <c r="L259" s="94">
        <f>+'CO2'!L259+'abs CO2'!L259+'CH4'!L259*PCG!$C$5+N2O!L259*PCG!$C$6+HFC!L259+PFC!L259+'SF6'!L259</f>
        <v>1.5047798921279145</v>
      </c>
      <c r="M259" s="94">
        <f>+'CO2'!M259+'abs CO2'!M259+'CH4'!M259*PCG!$C$5+N2O!M259*PCG!$C$6+HFC!M259+PFC!M259+'SF6'!M259</f>
        <v>1.2952760058358486</v>
      </c>
      <c r="N259" s="94">
        <f>+'CO2'!N259+'abs CO2'!N259+'CH4'!N259*PCG!$C$5+N2O!N259*PCG!$C$6+HFC!N259+PFC!N259+'SF6'!N259</f>
        <v>1.3915053772019315</v>
      </c>
      <c r="O259" s="94">
        <f>+'CO2'!O259+'abs CO2'!O259+'CH4'!O259*PCG!$C$5+N2O!O259*PCG!$C$6+HFC!O259+PFC!O259+'SF6'!O259</f>
        <v>1.5239279782352206</v>
      </c>
      <c r="P259" s="94">
        <f>+'CO2'!P259+'abs CO2'!P259+'CH4'!P259*PCG!$C$5+N2O!P259*PCG!$C$6+HFC!P259+PFC!P259+'SF6'!P259</f>
        <v>1.3044747061208202</v>
      </c>
      <c r="Q259" s="94">
        <f>+'CO2'!Q259+'abs CO2'!Q259+'CH4'!Q259*PCG!$C$5+N2O!Q259*PCG!$C$6+HFC!Q259+PFC!Q259+'SF6'!Q259</f>
        <v>1.6846113491598993</v>
      </c>
      <c r="R259" s="94">
        <f>+'CO2'!R259+'abs CO2'!R259+'CH4'!R259*PCG!$C$5+N2O!R259*PCG!$C$6+HFC!R259+PFC!R259+'SF6'!R259</f>
        <v>1.4360344256029542</v>
      </c>
      <c r="S259" s="94">
        <f>+'CO2'!S259+'abs CO2'!S259+'CH4'!S259*PCG!$C$5+N2O!S259*PCG!$C$6+HFC!S259+PFC!S259+'SF6'!S259</f>
        <v>1.5561924346439677</v>
      </c>
      <c r="T259" s="94">
        <f>+'CO2'!T259+'abs CO2'!T259+'CH4'!T259*PCG!$C$5+N2O!T259*PCG!$C$6+HFC!T259+PFC!T259+'SF6'!T259</f>
        <v>1.8082223812896838</v>
      </c>
      <c r="U259" s="94">
        <f>+'CO2'!U259+'abs CO2'!U259+'CH4'!U259*PCG!$C$5+N2O!U259*PCG!$C$6+HFC!U259+PFC!U259+'SF6'!U259</f>
        <v>2.0154413389746004</v>
      </c>
      <c r="V259" s="94">
        <f>+'CO2'!V259+'abs CO2'!V259+'CH4'!V259*PCG!$C$5+N2O!V259*PCG!$C$6+HFC!V259+PFC!V259+'SF6'!V259</f>
        <v>2.1263245402910549</v>
      </c>
      <c r="W259" s="94">
        <f>+'CO2'!W259+'abs CO2'!W259+'CH4'!W259*PCG!$C$5+N2O!W259*PCG!$C$6+HFC!W259+PFC!W259+'SF6'!W259</f>
        <v>2.1183946819706483</v>
      </c>
      <c r="X259" s="94">
        <f>+'CO2'!X259+'abs CO2'!X259+'CH4'!X259*PCG!$C$5+N2O!X259*PCG!$C$6+HFC!X259+PFC!X259+'SF6'!X259</f>
        <v>1.7005804459202589</v>
      </c>
      <c r="Y259" s="94">
        <f>+'CO2'!Y259+'abs CO2'!Y259+'CH4'!Y259*PCG!$C$5+N2O!Y259*PCG!$C$6+HFC!Y259+PFC!Y259+'SF6'!Y259</f>
        <v>1.3513353323461625</v>
      </c>
      <c r="Z259" s="94">
        <f>+'CO2'!Z259+'abs CO2'!Z259+'CH4'!Z259*PCG!$C$5+N2O!Z259*PCG!$C$6+HFC!Z259+PFC!Z259+'SF6'!Z259</f>
        <v>1.4121425384048609</v>
      </c>
      <c r="AA259" s="94">
        <f>+'CO2'!AA259+'abs CO2'!AA259+'CH4'!AA259*PCG!$C$5+N2O!AA259*PCG!$C$6+HFC!AA259+PFC!AA259+'SF6'!AA259</f>
        <v>1.5561193878175279</v>
      </c>
      <c r="AB259" s="94">
        <f>+'CO2'!AB259+'abs CO2'!AB259+'CH4'!AB259*PCG!$C$5+N2O!AB259*PCG!$C$6+HFC!AB259+PFC!AB259+'SF6'!AB259</f>
        <v>1.6000223020059179</v>
      </c>
      <c r="AC259" s="94">
        <f>+'CO2'!AC259+'abs CO2'!AC259+'CH4'!AC259*PCG!$C$5+N2O!AC259*PCG!$C$6+HFC!AC259+PFC!AC259+'SF6'!AC259</f>
        <v>1.6923952251731287</v>
      </c>
      <c r="AD259" s="94">
        <f>+'CO2'!AD259+'abs CO2'!AD259+'CH4'!AD259*PCG!$C$5+N2O!AD259*PCG!$C$6+HFC!AD259+PFC!AD259+'SF6'!AD259</f>
        <v>1.7847681483403395</v>
      </c>
      <c r="AE259" s="94">
        <f>+'CO2'!AE259+'abs CO2'!AE259+'CH4'!AE259*PCG!$C$5+N2O!AE259*PCG!$C$6+HFC!AE259+PFC!AE259+'SF6'!AE259</f>
        <v>1.8771410715075507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8.2306223194495598E-2</v>
      </c>
      <c r="D260" s="33">
        <f t="shared" si="65"/>
        <v>8.8295982752649674E-2</v>
      </c>
      <c r="E260" s="33">
        <f t="shared" si="65"/>
        <v>9.4621225309082679E-2</v>
      </c>
      <c r="F260" s="33">
        <f t="shared" si="65"/>
        <v>9.9288481713505627E-2</v>
      </c>
      <c r="G260" s="33">
        <f t="shared" si="65"/>
        <v>0.10496325448141709</v>
      </c>
      <c r="H260" s="33">
        <f t="shared" si="65"/>
        <v>0.11753491025903316</v>
      </c>
      <c r="I260" s="33">
        <f t="shared" si="65"/>
        <v>0.12538200408821695</v>
      </c>
      <c r="J260" s="33">
        <f t="shared" si="65"/>
        <v>0.13445862302875894</v>
      </c>
      <c r="K260" s="33">
        <f t="shared" si="65"/>
        <v>0.14617931533335896</v>
      </c>
      <c r="L260" s="33">
        <f t="shared" si="65"/>
        <v>0.15968894772827996</v>
      </c>
      <c r="M260" s="33">
        <f t="shared" si="65"/>
        <v>0.16740657320465363</v>
      </c>
      <c r="N260" s="33">
        <f t="shared" si="65"/>
        <v>0.21366589256963808</v>
      </c>
      <c r="O260" s="33">
        <f t="shared" si="65"/>
        <v>0.2249789730821474</v>
      </c>
      <c r="P260" s="33">
        <f t="shared" si="65"/>
        <v>0.22935781118203505</v>
      </c>
      <c r="Q260" s="33">
        <f t="shared" si="65"/>
        <v>0.23882993116144927</v>
      </c>
      <c r="R260" s="33">
        <f t="shared" si="65"/>
        <v>0.25095751104311587</v>
      </c>
      <c r="S260" s="33">
        <f t="shared" si="65"/>
        <v>0.26555277697134527</v>
      </c>
      <c r="T260" s="33">
        <f t="shared" si="65"/>
        <v>0.27485654924051978</v>
      </c>
      <c r="U260" s="33">
        <f t="shared" si="65"/>
        <v>0.26451369539188258</v>
      </c>
      <c r="V260" s="33">
        <f t="shared" si="65"/>
        <v>0.2540982421887597</v>
      </c>
      <c r="W260" s="33">
        <f t="shared" si="65"/>
        <v>0.24585160638118625</v>
      </c>
      <c r="X260" s="33">
        <f t="shared" si="65"/>
        <v>0.2486558027054632</v>
      </c>
      <c r="Y260" s="33">
        <f t="shared" si="65"/>
        <v>0.25566306009059192</v>
      </c>
      <c r="Z260" s="33">
        <f t="shared" si="65"/>
        <v>0.25688765551206155</v>
      </c>
      <c r="AA260" s="33">
        <f t="shared" si="65"/>
        <v>0.24572524173685767</v>
      </c>
      <c r="AB260" s="33">
        <f t="shared" si="65"/>
        <v>0.2624167423565591</v>
      </c>
      <c r="AC260" s="33">
        <f t="shared" si="65"/>
        <v>0.27591081960679081</v>
      </c>
      <c r="AD260" s="33">
        <f t="shared" si="65"/>
        <v>0.28723006927541045</v>
      </c>
      <c r="AE260" s="33">
        <f t="shared" si="65"/>
        <v>0.30200781987684144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8.2306223194495598E-2</v>
      </c>
      <c r="D261" s="94">
        <f>+'CO2'!D261+'abs CO2'!D261+'CH4'!D261*PCG!$C$5+N2O!D261*PCG!$C$6+HFC!D261+PFC!D261+'SF6'!D261</f>
        <v>8.8295982752649674E-2</v>
      </c>
      <c r="E261" s="94">
        <f>+'CO2'!E261+'abs CO2'!E261+'CH4'!E261*PCG!$C$5+N2O!E261*PCG!$C$6+HFC!E261+PFC!E261+'SF6'!E261</f>
        <v>9.4621225309082679E-2</v>
      </c>
      <c r="F261" s="94">
        <f>+'CO2'!F261+'abs CO2'!F261+'CH4'!F261*PCG!$C$5+N2O!F261*PCG!$C$6+HFC!F261+PFC!F261+'SF6'!F261</f>
        <v>9.9288481713505627E-2</v>
      </c>
      <c r="G261" s="94">
        <f>+'CO2'!G261+'abs CO2'!G261+'CH4'!G261*PCG!$C$5+N2O!G261*PCG!$C$6+HFC!G261+PFC!G261+'SF6'!G261</f>
        <v>0.10496325448141709</v>
      </c>
      <c r="H261" s="94">
        <f>+'CO2'!H261+'abs CO2'!H261+'CH4'!H261*PCG!$C$5+N2O!H261*PCG!$C$6+HFC!H261+PFC!H261+'SF6'!H261</f>
        <v>0.11753491025903316</v>
      </c>
      <c r="I261" s="94">
        <f>+'CO2'!I261+'abs CO2'!I261+'CH4'!I261*PCG!$C$5+N2O!I261*PCG!$C$6+HFC!I261+PFC!I261+'SF6'!I261</f>
        <v>0.12538200408821695</v>
      </c>
      <c r="J261" s="94">
        <f>+'CO2'!J261+'abs CO2'!J261+'CH4'!J261*PCG!$C$5+N2O!J261*PCG!$C$6+HFC!J261+PFC!J261+'SF6'!J261</f>
        <v>0.13445862302875894</v>
      </c>
      <c r="K261" s="94">
        <f>+'CO2'!K261+'abs CO2'!K261+'CH4'!K261*PCG!$C$5+N2O!K261*PCG!$C$6+HFC!K261+PFC!K261+'SF6'!K261</f>
        <v>0.14617931533335896</v>
      </c>
      <c r="L261" s="94">
        <f>+'CO2'!L261+'abs CO2'!L261+'CH4'!L261*PCG!$C$5+N2O!L261*PCG!$C$6+HFC!L261+PFC!L261+'SF6'!L261</f>
        <v>0.15968894772827996</v>
      </c>
      <c r="M261" s="94">
        <f>+'CO2'!M261+'abs CO2'!M261+'CH4'!M261*PCG!$C$5+N2O!M261*PCG!$C$6+HFC!M261+PFC!M261+'SF6'!M261</f>
        <v>0.16740657320465363</v>
      </c>
      <c r="N261" s="94">
        <f>+'CO2'!N261+'abs CO2'!N261+'CH4'!N261*PCG!$C$5+N2O!N261*PCG!$C$6+HFC!N261+PFC!N261+'SF6'!N261</f>
        <v>0.21366589256963808</v>
      </c>
      <c r="O261" s="94">
        <f>+'CO2'!O261+'abs CO2'!O261+'CH4'!O261*PCG!$C$5+N2O!O261*PCG!$C$6+HFC!O261+PFC!O261+'SF6'!O261</f>
        <v>0.2249789730821474</v>
      </c>
      <c r="P261" s="94">
        <f>+'CO2'!P261+'abs CO2'!P261+'CH4'!P261*PCG!$C$5+N2O!P261*PCG!$C$6+HFC!P261+PFC!P261+'SF6'!P261</f>
        <v>0.22935781118203505</v>
      </c>
      <c r="Q261" s="94">
        <f>+'CO2'!Q261+'abs CO2'!Q261+'CH4'!Q261*PCG!$C$5+N2O!Q261*PCG!$C$6+HFC!Q261+PFC!Q261+'SF6'!Q261</f>
        <v>0.23882993116144927</v>
      </c>
      <c r="R261" s="94">
        <f>+'CO2'!R261+'abs CO2'!R261+'CH4'!R261*PCG!$C$5+N2O!R261*PCG!$C$6+HFC!R261+PFC!R261+'SF6'!R261</f>
        <v>0.25095751104311587</v>
      </c>
      <c r="S261" s="94">
        <f>+'CO2'!S261+'abs CO2'!S261+'CH4'!S261*PCG!$C$5+N2O!S261*PCG!$C$6+HFC!S261+PFC!S261+'SF6'!S261</f>
        <v>0.26555277697134527</v>
      </c>
      <c r="T261" s="94">
        <f>+'CO2'!T261+'abs CO2'!T261+'CH4'!T261*PCG!$C$5+N2O!T261*PCG!$C$6+HFC!T261+PFC!T261+'SF6'!T261</f>
        <v>0.27485654924051978</v>
      </c>
      <c r="U261" s="94">
        <f>+'CO2'!U261+'abs CO2'!U261+'CH4'!U261*PCG!$C$5+N2O!U261*PCG!$C$6+HFC!U261+PFC!U261+'SF6'!U261</f>
        <v>0.26451369539188258</v>
      </c>
      <c r="V261" s="94">
        <f>+'CO2'!V261+'abs CO2'!V261+'CH4'!V261*PCG!$C$5+N2O!V261*PCG!$C$6+HFC!V261+PFC!V261+'SF6'!V261</f>
        <v>0.2540982421887597</v>
      </c>
      <c r="W261" s="94">
        <f>+'CO2'!W261+'abs CO2'!W261+'CH4'!W261*PCG!$C$5+N2O!W261*PCG!$C$6+HFC!W261+PFC!W261+'SF6'!W261</f>
        <v>0.24585160638118625</v>
      </c>
      <c r="X261" s="94">
        <f>+'CO2'!X261+'abs CO2'!X261+'CH4'!X261*PCG!$C$5+N2O!X261*PCG!$C$6+HFC!X261+PFC!X261+'SF6'!X261</f>
        <v>0.2486558027054632</v>
      </c>
      <c r="Y261" s="94">
        <f>+'CO2'!Y261+'abs CO2'!Y261+'CH4'!Y261*PCG!$C$5+N2O!Y261*PCG!$C$6+HFC!Y261+PFC!Y261+'SF6'!Y261</f>
        <v>0.25566306009059192</v>
      </c>
      <c r="Z261" s="94">
        <f>+'CO2'!Z261+'abs CO2'!Z261+'CH4'!Z261*PCG!$C$5+N2O!Z261*PCG!$C$6+HFC!Z261+PFC!Z261+'SF6'!Z261</f>
        <v>0.25688765551206155</v>
      </c>
      <c r="AA261" s="94">
        <f>+'CO2'!AA261+'abs CO2'!AA261+'CH4'!AA261*PCG!$C$5+N2O!AA261*PCG!$C$6+HFC!AA261+PFC!AA261+'SF6'!AA261</f>
        <v>0.24572524173685767</v>
      </c>
      <c r="AB261" s="94">
        <f>+'CO2'!AB261+'abs CO2'!AB261+'CH4'!AB261*PCG!$C$5+N2O!AB261*PCG!$C$6+HFC!AB261+PFC!AB261+'SF6'!AB261</f>
        <v>0.2624167423565591</v>
      </c>
      <c r="AC261" s="94">
        <f>+'CO2'!AC261+'abs CO2'!AC261+'CH4'!AC261*PCG!$C$5+N2O!AC261*PCG!$C$6+HFC!AC261+PFC!AC261+'SF6'!AC261</f>
        <v>0.27591081960679081</v>
      </c>
      <c r="AD261" s="94">
        <f>+'CO2'!AD261+'abs CO2'!AD261+'CH4'!AD261*PCG!$C$5+N2O!AD261*PCG!$C$6+HFC!AD261+PFC!AD261+'SF6'!AD261</f>
        <v>0.28723006927541045</v>
      </c>
      <c r="AE261" s="94">
        <f>+'CO2'!AE261+'abs CO2'!AE261+'CH4'!AE261*PCG!$C$5+N2O!AE261*PCG!$C$6+HFC!AE261+PFC!AE261+'SF6'!AE261</f>
        <v>0.30200781987684144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5.7550939130751484</v>
      </c>
      <c r="D264" s="94">
        <f>+'CO2'!D264+'abs CO2'!D264+'CH4'!D264*PCG!$C$5+N2O!D264*PCG!$C$6+HFC!D264+PFC!D264+'SF6'!D264</f>
        <v>5.7167231397154703</v>
      </c>
      <c r="E264" s="94">
        <f>+'CO2'!E264+'abs CO2'!E264+'CH4'!E264*PCG!$C$5+N2O!E264*PCG!$C$6+HFC!E264+PFC!E264+'SF6'!E264</f>
        <v>5.7131929452391876</v>
      </c>
      <c r="F264" s="94">
        <f>+'CO2'!F264+'abs CO2'!F264+'CH4'!F264*PCG!$C$5+N2O!F264*PCG!$C$6+HFC!F264+PFC!F264+'SF6'!F264</f>
        <v>5.7567369539599493</v>
      </c>
      <c r="G264" s="94">
        <f>+'CO2'!G264+'abs CO2'!G264+'CH4'!G264*PCG!$C$5+N2O!G264*PCG!$C$6+HFC!G264+PFC!G264+'SF6'!G264</f>
        <v>5.7763170315719909</v>
      </c>
      <c r="H264" s="94">
        <f>+'CO2'!H264+'abs CO2'!H264+'CH4'!H264*PCG!$C$5+N2O!H264*PCG!$C$6+HFC!H264+PFC!H264+'SF6'!H264</f>
        <v>5.7238704784733381</v>
      </c>
      <c r="I264" s="94">
        <f>+'CO2'!I264+'abs CO2'!I264+'CH4'!I264*PCG!$C$5+N2O!I264*PCG!$C$6+HFC!I264+PFC!I264+'SF6'!I264</f>
        <v>5.374600621417688</v>
      </c>
      <c r="J264" s="94">
        <f>+'CO2'!J264+'abs CO2'!J264+'CH4'!J264*PCG!$C$5+N2O!J264*PCG!$C$6+HFC!J264+PFC!J264+'SF6'!J264</f>
        <v>5.3522327601737096</v>
      </c>
      <c r="K264" s="94">
        <f>+'CO2'!K264+'abs CO2'!K264+'CH4'!K264*PCG!$C$5+N2O!K264*PCG!$C$6+HFC!K264+PFC!K264+'SF6'!K264</f>
        <v>5.2619902090936987</v>
      </c>
      <c r="L264" s="94">
        <f>+'CO2'!L264+'abs CO2'!L264+'CH4'!L264*PCG!$C$5+N2O!L264*PCG!$C$6+HFC!L264+PFC!L264+'SF6'!L264</f>
        <v>5.171474167009122</v>
      </c>
      <c r="M264" s="94">
        <f>+'CO2'!M264+'abs CO2'!M264+'CH4'!M264*PCG!$C$5+N2O!M264*PCG!$C$6+HFC!M264+PFC!M264+'SF6'!M264</f>
        <v>5.0819249065762939</v>
      </c>
      <c r="N264" s="94">
        <f>+'CO2'!N264+'abs CO2'!N264+'CH4'!N264*PCG!$C$5+N2O!N264*PCG!$C$6+HFC!N264+PFC!N264+'SF6'!N264</f>
        <v>4.9437981759322653</v>
      </c>
      <c r="O264" s="94">
        <f>+'CO2'!O264+'abs CO2'!O264+'CH4'!O264*PCG!$C$5+N2O!O264*PCG!$C$6+HFC!O264+PFC!O264+'SF6'!O264</f>
        <v>4.8578992299226558</v>
      </c>
      <c r="P264" s="94">
        <f>+'CO2'!P264+'abs CO2'!P264+'CH4'!P264*PCG!$C$5+N2O!P264*PCG!$C$6+HFC!P264+PFC!P264+'SF6'!P264</f>
        <v>4.7709737641195025</v>
      </c>
      <c r="Q264" s="94">
        <f>+'CO2'!Q264+'abs CO2'!Q264+'CH4'!Q264*PCG!$C$5+N2O!Q264*PCG!$C$6+HFC!Q264+PFC!Q264+'SF6'!Q264</f>
        <v>4.6849647638431859</v>
      </c>
      <c r="R264" s="94">
        <f>+'CO2'!R264+'abs CO2'!R264+'CH4'!R264*PCG!$C$5+N2O!R264*PCG!$C$6+HFC!R264+PFC!R264+'SF6'!R264</f>
        <v>4.5989124827832848</v>
      </c>
      <c r="S264" s="94">
        <f>+'CO2'!S264+'abs CO2'!S264+'CH4'!S264*PCG!$C$5+N2O!S264*PCG!$C$6+HFC!S264+PFC!S264+'SF6'!S264</f>
        <v>4.5094186531177769</v>
      </c>
      <c r="T264" s="94">
        <f>+'CO2'!T264+'abs CO2'!T264+'CH4'!T264*PCG!$C$5+N2O!T264*PCG!$C$6+HFC!T264+PFC!T264+'SF6'!T264</f>
        <v>4.4209340846173815</v>
      </c>
      <c r="U264" s="94">
        <f>+'CO2'!U264+'abs CO2'!U264+'CH4'!U264*PCG!$C$5+N2O!U264*PCG!$C$6+HFC!U264+PFC!U264+'SF6'!U264</f>
        <v>4.3835075990232593</v>
      </c>
      <c r="V264" s="94">
        <f>+'CO2'!V264+'abs CO2'!V264+'CH4'!V264*PCG!$C$5+N2O!V264*PCG!$C$6+HFC!V264+PFC!V264+'SF6'!V264</f>
        <v>4.3460906830717114</v>
      </c>
      <c r="W264" s="94">
        <f>+'CO2'!W264+'abs CO2'!W264+'CH4'!W264*PCG!$C$5+N2O!W264*PCG!$C$6+HFC!W264+PFC!W264+'SF6'!W264</f>
        <v>4.3088051058037244</v>
      </c>
      <c r="X264" s="94">
        <f>+'CO2'!X264+'abs CO2'!X264+'CH4'!X264*PCG!$C$5+N2O!X264*PCG!$C$6+HFC!X264+PFC!X264+'SF6'!X264</f>
        <v>4.2456706012809642</v>
      </c>
      <c r="Y264" s="94">
        <f>+'CO2'!Y264+'abs CO2'!Y264+'CH4'!Y264*PCG!$C$5+N2O!Y264*PCG!$C$6+HFC!Y264+PFC!Y264+'SF6'!Y264</f>
        <v>4.188876570826193</v>
      </c>
      <c r="Z264" s="94">
        <f>+'CO2'!Z264+'abs CO2'!Z264+'CH4'!Z264*PCG!$C$5+N2O!Z264*PCG!$C$6+HFC!Z264+PFC!Z264+'SF6'!Z264</f>
        <v>4.1312434906313813</v>
      </c>
      <c r="AA264" s="94">
        <f>+'CO2'!AA264+'abs CO2'!AA264+'CH4'!AA264*PCG!$C$5+N2O!AA264*PCG!$C$6+HFC!AA264+PFC!AA264+'SF6'!AA264</f>
        <v>4.05132770100853</v>
      </c>
      <c r="AB264" s="94">
        <f>+'CO2'!AB264+'abs CO2'!AB264+'CH4'!AB264*PCG!$C$5+N2O!AB264*PCG!$C$6+HFC!AB264+PFC!AB264+'SF6'!AB264</f>
        <v>3.9718056324382554</v>
      </c>
      <c r="AC264" s="94">
        <f>+'CO2'!AC264+'abs CO2'!AC264+'CH4'!AC264*PCG!$C$5+N2O!AC264*PCG!$C$6+HFC!AC264+PFC!AC264+'SF6'!AC264</f>
        <v>3.9621770786337587</v>
      </c>
      <c r="AD264" s="94">
        <f>+'CO2'!AD264+'abs CO2'!AD264+'CH4'!AD264*PCG!$C$5+N2O!AD264*PCG!$C$6+HFC!AD264+PFC!AD264+'SF6'!AD264</f>
        <v>3.9530978633946168</v>
      </c>
      <c r="AE264" s="94">
        <f>+'CO2'!AE264+'abs CO2'!AE264+'CH4'!AE264*PCG!$C$5+N2O!AE264*PCG!$C$6+HFC!AE264+PFC!AE264+'SF6'!AE264</f>
        <v>3.9449456906373954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0.4317113355822586</v>
      </c>
      <c r="D265" s="94">
        <f>+'CO2'!D265+'abs CO2'!D265+'CH4'!D265*PCG!$C$5+N2O!D265*PCG!$C$6+HFC!D265+PFC!D265+'SF6'!D265</f>
        <v>0.43244005440204275</v>
      </c>
      <c r="E265" s="94">
        <f>+'CO2'!E265+'abs CO2'!E265+'CH4'!E265*PCG!$C$5+N2O!E265*PCG!$C$6+HFC!E265+PFC!E265+'SF6'!E265</f>
        <v>0.3738942859038496</v>
      </c>
      <c r="F265" s="94">
        <f>+'CO2'!F265+'abs CO2'!F265+'CH4'!F265*PCG!$C$5+N2O!F265*PCG!$C$6+HFC!F265+PFC!F265+'SF6'!F265</f>
        <v>0.46423370182346757</v>
      </c>
      <c r="G265" s="94">
        <f>+'CO2'!G265+'abs CO2'!G265+'CH4'!G265*PCG!$C$5+N2O!G265*PCG!$C$6+HFC!G265+PFC!G265+'SF6'!G265</f>
        <v>0.46094035098147429</v>
      </c>
      <c r="H265" s="94">
        <f>+'CO2'!H265+'abs CO2'!H265+'CH4'!H265*PCG!$C$5+N2O!H265*PCG!$C$6+HFC!H265+PFC!H265+'SF6'!H265</f>
        <v>0.39409593977052787</v>
      </c>
      <c r="I265" s="94">
        <f>+'CO2'!I265+'abs CO2'!I265+'CH4'!I265*PCG!$C$5+N2O!I265*PCG!$C$6+HFC!I265+PFC!I265+'SF6'!I265</f>
        <v>0.390580695348415</v>
      </c>
      <c r="J265" s="94">
        <f>+'CO2'!J265+'abs CO2'!J265+'CH4'!J265*PCG!$C$5+N2O!J265*PCG!$C$6+HFC!J265+PFC!J265+'SF6'!J265</f>
        <v>0.33929546050554243</v>
      </c>
      <c r="K265" s="94">
        <f>+'CO2'!K265+'abs CO2'!K265+'CH4'!K265*PCG!$C$5+N2O!K265*PCG!$C$6+HFC!K265+PFC!K265+'SF6'!K265</f>
        <v>0.33360297984549886</v>
      </c>
      <c r="L265" s="94">
        <f>+'CO2'!L265+'abs CO2'!L265+'CH4'!L265*PCG!$C$5+N2O!L265*PCG!$C$6+HFC!L265+PFC!L265+'SF6'!L265</f>
        <v>0.33942959613786533</v>
      </c>
      <c r="M265" s="94">
        <f>+'CO2'!M265+'abs CO2'!M265+'CH4'!M265*PCG!$C$5+N2O!M265*PCG!$C$6+HFC!M265+PFC!M265+'SF6'!M265</f>
        <v>0.33936655648342595</v>
      </c>
      <c r="N265" s="94">
        <f>+'CO2'!N265+'abs CO2'!N265+'CH4'!N265*PCG!$C$5+N2O!N265*PCG!$C$6+HFC!N265+PFC!N265+'SF6'!N265</f>
        <v>0.33645849357970586</v>
      </c>
      <c r="O265" s="94">
        <f>+'CO2'!O265+'abs CO2'!O265+'CH4'!O265*PCG!$C$5+N2O!O265*PCG!$C$6+HFC!O265+PFC!O265+'SF6'!O265</f>
        <v>0.33375579793259225</v>
      </c>
      <c r="P265" s="94">
        <f>+'CO2'!P265+'abs CO2'!P265+'CH4'!P265*PCG!$C$5+N2O!P265*PCG!$C$6+HFC!P265+PFC!P265+'SF6'!P265</f>
        <v>0.32967570615582975</v>
      </c>
      <c r="Q265" s="94">
        <f>+'CO2'!Q265+'abs CO2'!Q265+'CH4'!Q265*PCG!$C$5+N2O!Q265*PCG!$C$6+HFC!Q265+PFC!Q265+'SF6'!Q265</f>
        <v>0.32615988754496961</v>
      </c>
      <c r="R265" s="94">
        <f>+'CO2'!R265+'abs CO2'!R265+'CH4'!R265*PCG!$C$5+N2O!R265*PCG!$C$6+HFC!R265+PFC!R265+'SF6'!R265</f>
        <v>0.32285927601583714</v>
      </c>
      <c r="S265" s="94">
        <f>+'CO2'!S265+'abs CO2'!S265+'CH4'!S265*PCG!$C$5+N2O!S265*PCG!$C$6+HFC!S265+PFC!S265+'SF6'!S265</f>
        <v>0.31994056929609688</v>
      </c>
      <c r="T265" s="94">
        <f>+'CO2'!T265+'abs CO2'!T265+'CH4'!T265*PCG!$C$5+N2O!T265*PCG!$C$6+HFC!T265+PFC!T265+'SF6'!T265</f>
        <v>0.31246057953147777</v>
      </c>
      <c r="U265" s="94">
        <f>+'CO2'!U265+'abs CO2'!U265+'CH4'!U265*PCG!$C$5+N2O!U265*PCG!$C$6+HFC!U265+PFC!U265+'SF6'!U265</f>
        <v>0.32170884897043456</v>
      </c>
      <c r="V265" s="94">
        <f>+'CO2'!V265+'abs CO2'!V265+'CH4'!V265*PCG!$C$5+N2O!V265*PCG!$C$6+HFC!V265+PFC!V265+'SF6'!V265</f>
        <v>0.3322786647698705</v>
      </c>
      <c r="W265" s="94">
        <f>+'CO2'!W265+'abs CO2'!W265+'CH4'!W265*PCG!$C$5+N2O!W265*PCG!$C$6+HFC!W265+PFC!W265+'SF6'!W265</f>
        <v>0.3413826441331132</v>
      </c>
      <c r="X265" s="94">
        <f>+'CO2'!X265+'abs CO2'!X265+'CH4'!X265*PCG!$C$5+N2O!X265*PCG!$C$6+HFC!X265+PFC!X265+'SF6'!X265</f>
        <v>0.35231027128025971</v>
      </c>
      <c r="Y265" s="94">
        <f>+'CO2'!Y265+'abs CO2'!Y265+'CH4'!Y265*PCG!$C$5+N2O!Y265*PCG!$C$6+HFC!Y265+PFC!Y265+'SF6'!Y265</f>
        <v>0.36106029499812514</v>
      </c>
      <c r="Z265" s="94">
        <f>+'CO2'!Z265+'abs CO2'!Z265+'CH4'!Z265*PCG!$C$5+N2O!Z265*PCG!$C$6+HFC!Z265+PFC!Z265+'SF6'!Z265</f>
        <v>0.37151251952353509</v>
      </c>
      <c r="AA265" s="94">
        <f>+'CO2'!AA265+'abs CO2'!AA265+'CH4'!AA265*PCG!$C$5+N2O!AA265*PCG!$C$6+HFC!AA265+PFC!AA265+'SF6'!AA265</f>
        <v>0.38449030357987746</v>
      </c>
      <c r="AB265" s="94">
        <f>+'CO2'!AB265+'abs CO2'!AB265+'CH4'!AB265*PCG!$C$5+N2O!AB265*PCG!$C$6+HFC!AB265+PFC!AB265+'SF6'!AB265</f>
        <v>0.39774465261250486</v>
      </c>
      <c r="AC265" s="94">
        <f>+'CO2'!AC265+'abs CO2'!AC265+'CH4'!AC265*PCG!$C$5+N2O!AC265*PCG!$C$6+HFC!AC265+PFC!AC265+'SF6'!AC265</f>
        <v>0.41132122447856112</v>
      </c>
      <c r="AD265" s="94">
        <f>+'CO2'!AD265+'abs CO2'!AD265+'CH4'!AD265*PCG!$C$5+N2O!AD265*PCG!$C$6+HFC!AD265+PFC!AD265+'SF6'!AD265</f>
        <v>0.42527750905421041</v>
      </c>
      <c r="AE265" s="94">
        <f>+'CO2'!AE265+'abs CO2'!AE265+'CH4'!AE265*PCG!$C$5+N2O!AE265*PCG!$C$6+HFC!AE265+PFC!AE265+'SF6'!AE265</f>
        <v>0.43954131229185978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1.2395581223320256</v>
      </c>
      <c r="D269" s="33">
        <f t="shared" si="66"/>
        <v>1.2279592703234523</v>
      </c>
      <c r="E269" s="33">
        <f t="shared" si="66"/>
        <v>1.2379988305878895</v>
      </c>
      <c r="F269" s="33">
        <f t="shared" si="66"/>
        <v>1.2599309533041902</v>
      </c>
      <c r="G269" s="33">
        <f t="shared" si="66"/>
        <v>1.2637883688685692</v>
      </c>
      <c r="H269" s="33">
        <f t="shared" si="66"/>
        <v>1.2695480395570566</v>
      </c>
      <c r="I269" s="33">
        <f t="shared" si="66"/>
        <v>1.205973160044516</v>
      </c>
      <c r="J269" s="33">
        <f t="shared" si="66"/>
        <v>1.1986866048386153</v>
      </c>
      <c r="K269" s="33">
        <f t="shared" si="66"/>
        <v>1.1819211564635612</v>
      </c>
      <c r="L269" s="33">
        <f t="shared" si="66"/>
        <v>1.182624016911014</v>
      </c>
      <c r="M269" s="33">
        <f t="shared" si="66"/>
        <v>1.1483297177690908</v>
      </c>
      <c r="N269" s="33">
        <f t="shared" si="66"/>
        <v>1.1474593361495844</v>
      </c>
      <c r="O269" s="33">
        <f t="shared" si="66"/>
        <v>1.1484418081897458</v>
      </c>
      <c r="P269" s="33">
        <f t="shared" si="66"/>
        <v>1.1127471924532593</v>
      </c>
      <c r="Q269" s="33">
        <f t="shared" si="66"/>
        <v>1.1381218711607102</v>
      </c>
      <c r="R269" s="33">
        <f t="shared" si="66"/>
        <v>1.1011519571106501</v>
      </c>
      <c r="S269" s="33">
        <f t="shared" si="66"/>
        <v>1.1012049186691379</v>
      </c>
      <c r="T269" s="33">
        <f t="shared" si="66"/>
        <v>1.1134877013727962</v>
      </c>
      <c r="U269" s="33">
        <f t="shared" si="66"/>
        <v>1.1249738815035031</v>
      </c>
      <c r="V269" s="33">
        <f t="shared" si="66"/>
        <v>1.1268129230907244</v>
      </c>
      <c r="W269" s="33">
        <f t="shared" si="66"/>
        <v>1.1172175560617252</v>
      </c>
      <c r="X269" s="33">
        <f t="shared" si="66"/>
        <v>1.063660709457253</v>
      </c>
      <c r="Y269" s="33">
        <f t="shared" si="66"/>
        <v>1.0184354347193794</v>
      </c>
      <c r="Z269" s="33">
        <f t="shared" si="66"/>
        <v>1.01297495457805</v>
      </c>
      <c r="AA269" s="33">
        <f t="shared" si="66"/>
        <v>1.0095834595213855</v>
      </c>
      <c r="AB269" s="33">
        <f t="shared" si="66"/>
        <v>1.0017947259265327</v>
      </c>
      <c r="AC269" s="33">
        <f t="shared" si="66"/>
        <v>1.0118814701970591</v>
      </c>
      <c r="AD269" s="33">
        <f t="shared" si="66"/>
        <v>1.0215881828077988</v>
      </c>
      <c r="AE269" s="33">
        <f t="shared" si="66"/>
        <v>1.0321608506865501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1.2395581223320256</v>
      </c>
      <c r="D270" s="33">
        <f t="shared" si="67"/>
        <v>1.2279592703234523</v>
      </c>
      <c r="E270" s="33">
        <f t="shared" si="67"/>
        <v>1.2379988305878895</v>
      </c>
      <c r="F270" s="33">
        <f t="shared" si="67"/>
        <v>1.2599309533041902</v>
      </c>
      <c r="G270" s="33">
        <f t="shared" si="67"/>
        <v>1.2637883688685692</v>
      </c>
      <c r="H270" s="33">
        <f t="shared" si="67"/>
        <v>1.2695480395570566</v>
      </c>
      <c r="I270" s="33">
        <f t="shared" si="67"/>
        <v>1.205973160044516</v>
      </c>
      <c r="J270" s="33">
        <f t="shared" si="67"/>
        <v>1.1986866048386153</v>
      </c>
      <c r="K270" s="33">
        <f t="shared" si="67"/>
        <v>1.1819211564635612</v>
      </c>
      <c r="L270" s="33">
        <f t="shared" si="67"/>
        <v>1.182624016911014</v>
      </c>
      <c r="M270" s="33">
        <f t="shared" si="67"/>
        <v>1.1483297177690908</v>
      </c>
      <c r="N270" s="33">
        <f t="shared" si="67"/>
        <v>1.1474593361495844</v>
      </c>
      <c r="O270" s="33">
        <f t="shared" si="67"/>
        <v>1.1484418081897458</v>
      </c>
      <c r="P270" s="33">
        <f t="shared" si="67"/>
        <v>1.1127471924532593</v>
      </c>
      <c r="Q270" s="33">
        <f t="shared" si="67"/>
        <v>1.1381218711607102</v>
      </c>
      <c r="R270" s="33">
        <f t="shared" si="67"/>
        <v>1.1011519571106501</v>
      </c>
      <c r="S270" s="33">
        <f t="shared" si="67"/>
        <v>1.1012049186691379</v>
      </c>
      <c r="T270" s="33">
        <f t="shared" si="67"/>
        <v>1.1134877013727962</v>
      </c>
      <c r="U270" s="33">
        <f t="shared" si="67"/>
        <v>1.1249738815035031</v>
      </c>
      <c r="V270" s="33">
        <f t="shared" si="67"/>
        <v>1.1268129230907244</v>
      </c>
      <c r="W270" s="33">
        <f t="shared" si="67"/>
        <v>1.1172175560617252</v>
      </c>
      <c r="X270" s="33">
        <f t="shared" si="67"/>
        <v>1.063660709457253</v>
      </c>
      <c r="Y270" s="33">
        <f t="shared" si="67"/>
        <v>1.0184354347193794</v>
      </c>
      <c r="Z270" s="33">
        <f t="shared" si="67"/>
        <v>1.01297495457805</v>
      </c>
      <c r="AA270" s="33">
        <f t="shared" si="67"/>
        <v>1.0095834595213855</v>
      </c>
      <c r="AB270" s="33">
        <f t="shared" si="67"/>
        <v>1.0017947259265327</v>
      </c>
      <c r="AC270" s="33">
        <f t="shared" si="67"/>
        <v>1.0118814701970591</v>
      </c>
      <c r="AD270" s="33">
        <f t="shared" si="67"/>
        <v>1.0215881828077988</v>
      </c>
      <c r="AE270" s="33">
        <f t="shared" si="67"/>
        <v>1.0321608506865501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0.1058551894596621</v>
      </c>
      <c r="D271" s="94">
        <f>+'CO2'!D271+'abs CO2'!D271+'CH4'!D271*PCG!$C$5+N2O!D271*PCG!$C$6+HFC!D271+PFC!D271+'SF6'!D271</f>
        <v>0.10122841383054562</v>
      </c>
      <c r="E271" s="94">
        <f>+'CO2'!E271+'abs CO2'!E271+'CH4'!E271*PCG!$C$5+N2O!E271*PCG!$C$6+HFC!E271+PFC!E271+'SF6'!E271</f>
        <v>0.11178517693453908</v>
      </c>
      <c r="F271" s="94">
        <f>+'CO2'!F271+'abs CO2'!F271+'CH4'!F271*PCG!$C$5+N2O!F271*PCG!$C$6+HFC!F271+PFC!F271+'SF6'!F271</f>
        <v>0.12538970165093755</v>
      </c>
      <c r="G271" s="94">
        <f>+'CO2'!G271+'abs CO2'!G271+'CH4'!G271*PCG!$C$5+N2O!G271*PCG!$C$6+HFC!G271+PFC!G271+'SF6'!G271</f>
        <v>0.12552906684389151</v>
      </c>
      <c r="H271" s="94">
        <f>+'CO2'!H271+'abs CO2'!H271+'CH4'!H271*PCG!$C$5+N2O!H271*PCG!$C$6+HFC!H271+PFC!H271+'SF6'!H271</f>
        <v>0.13819908012346832</v>
      </c>
      <c r="I271" s="94">
        <f>+'CO2'!I271+'abs CO2'!I271+'CH4'!I271*PCG!$C$5+N2O!I271*PCG!$C$6+HFC!I271+PFC!I271+'SF6'!I271</f>
        <v>0.14376902841068262</v>
      </c>
      <c r="J271" s="94">
        <f>+'CO2'!J271+'abs CO2'!J271+'CH4'!J271*PCG!$C$5+N2O!J271*PCG!$C$6+HFC!J271+PFC!J271+'SF6'!J271</f>
        <v>0.14164576363442141</v>
      </c>
      <c r="K271" s="94">
        <f>+'CO2'!K271+'abs CO2'!K271+'CH4'!K271*PCG!$C$5+N2O!K271*PCG!$C$6+HFC!K271+PFC!K271+'SF6'!K271</f>
        <v>0.13749294147115662</v>
      </c>
      <c r="L271" s="94">
        <f>+'CO2'!L271+'abs CO2'!L271+'CH4'!L271*PCG!$C$5+N2O!L271*PCG!$C$6+HFC!L271+PFC!L271+'SF6'!L271</f>
        <v>0.15047798921279146</v>
      </c>
      <c r="M271" s="94">
        <f>+'CO2'!M271+'abs CO2'!M271+'CH4'!M271*PCG!$C$5+N2O!M271*PCG!$C$6+HFC!M271+PFC!M271+'SF6'!M271</f>
        <v>0.12952760058358487</v>
      </c>
      <c r="N271" s="94">
        <f>+'CO2'!N271+'abs CO2'!N271+'CH4'!N271*PCG!$C$5+N2O!N271*PCG!$C$6+HFC!N271+PFC!N271+'SF6'!N271</f>
        <v>0.13915053772019315</v>
      </c>
      <c r="O271" s="94">
        <f>+'CO2'!O271+'abs CO2'!O271+'CH4'!O271*PCG!$C$5+N2O!O271*PCG!$C$6+HFC!O271+PFC!O271+'SF6'!O271</f>
        <v>0.15239279782352208</v>
      </c>
      <c r="P271" s="94">
        <f>+'CO2'!P271+'abs CO2'!P271+'CH4'!P271*PCG!$C$5+N2O!P271*PCG!$C$6+HFC!P271+PFC!P271+'SF6'!P271</f>
        <v>0.13044747061208203</v>
      </c>
      <c r="Q271" s="94">
        <f>+'CO2'!Q271+'abs CO2'!Q271+'CH4'!Q271*PCG!$C$5+N2O!Q271*PCG!$C$6+HFC!Q271+PFC!Q271+'SF6'!Q271</f>
        <v>0.16846113491598994</v>
      </c>
      <c r="R271" s="94">
        <f>+'CO2'!R271+'abs CO2'!R271+'CH4'!R271*PCG!$C$5+N2O!R271*PCG!$C$6+HFC!R271+PFC!R271+'SF6'!R271</f>
        <v>0.14360344256029542</v>
      </c>
      <c r="S271" s="94">
        <f>+'CO2'!S271+'abs CO2'!S271+'CH4'!S271*PCG!$C$5+N2O!S271*PCG!$C$6+HFC!S271+PFC!S271+'SF6'!S271</f>
        <v>0.15561924346439682</v>
      </c>
      <c r="T271" s="94">
        <f>+'CO2'!T271+'abs CO2'!T271+'CH4'!T271*PCG!$C$5+N2O!T271*PCG!$C$6+HFC!T271+PFC!T271+'SF6'!T271</f>
        <v>0.18082223812896839</v>
      </c>
      <c r="U271" s="94">
        <f>+'CO2'!U271+'abs CO2'!U271+'CH4'!U271*PCG!$C$5+N2O!U271*PCG!$C$6+HFC!U271+PFC!U271+'SF6'!U271</f>
        <v>0.20154413389746001</v>
      </c>
      <c r="V271" s="94">
        <f>+'CO2'!V271+'abs CO2'!V271+'CH4'!V271*PCG!$C$5+N2O!V271*PCG!$C$6+HFC!V271+PFC!V271+'SF6'!V271</f>
        <v>0.21263245402910552</v>
      </c>
      <c r="W271" s="94">
        <f>+'CO2'!W271+'abs CO2'!W271+'CH4'!W271*PCG!$C$5+N2O!W271*PCG!$C$6+HFC!W271+PFC!W271+'SF6'!W271</f>
        <v>0.21183946819706484</v>
      </c>
      <c r="X271" s="94">
        <f>+'CO2'!X271+'abs CO2'!X271+'CH4'!X271*PCG!$C$5+N2O!X271*PCG!$C$6+HFC!X271+PFC!X271+'SF6'!X271</f>
        <v>0.17005804459202589</v>
      </c>
      <c r="Y271" s="94">
        <f>+'CO2'!Y271+'abs CO2'!Y271+'CH4'!Y271*PCG!$C$5+N2O!Y271*PCG!$C$6+HFC!Y271+PFC!Y271+'SF6'!Y271</f>
        <v>0.13513353323461624</v>
      </c>
      <c r="Z271" s="94">
        <f>+'CO2'!Z271+'abs CO2'!Z271+'CH4'!Z271*PCG!$C$5+N2O!Z271*PCG!$C$6+HFC!Z271+PFC!Z271+'SF6'!Z271</f>
        <v>0.14121425384048611</v>
      </c>
      <c r="AA271" s="94">
        <f>+'CO2'!AA271+'abs CO2'!AA271+'CH4'!AA271*PCG!$C$5+N2O!AA271*PCG!$C$6+HFC!AA271+PFC!AA271+'SF6'!AA271</f>
        <v>0.15561193878175275</v>
      </c>
      <c r="AB271" s="94">
        <f>+'CO2'!AB271+'abs CO2'!AB271+'CH4'!AB271*PCG!$C$5+N2O!AB271*PCG!$C$6+HFC!AB271+PFC!AB271+'SF6'!AB271</f>
        <v>0.16000223020059182</v>
      </c>
      <c r="AC271" s="94">
        <f>+'CO2'!AC271+'abs CO2'!AC271+'CH4'!AC271*PCG!$C$5+N2O!AC271*PCG!$C$6+HFC!AC271+PFC!AC271+'SF6'!AC271</f>
        <v>0.16923952251731286</v>
      </c>
      <c r="AD271" s="94">
        <f>+'CO2'!AD271+'abs CO2'!AD271+'CH4'!AD271*PCG!$C$5+N2O!AD271*PCG!$C$6+HFC!AD271+PFC!AD271+'SF6'!AD271</f>
        <v>0.17847681483403391</v>
      </c>
      <c r="AE271" s="94">
        <f>+'CO2'!AE271+'abs CO2'!AE271+'CH4'!AE271*PCG!$C$5+N2O!AE271*PCG!$C$6+HFC!AE271+PFC!AE271+'SF6'!AE271</f>
        <v>0.18771410715075509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1.6461244638899121E-2</v>
      </c>
      <c r="D272" s="33">
        <f t="shared" si="68"/>
        <v>1.7659196550529933E-2</v>
      </c>
      <c r="E272" s="33">
        <f t="shared" si="68"/>
        <v>1.8924245061816537E-2</v>
      </c>
      <c r="F272" s="33">
        <f t="shared" si="68"/>
        <v>1.9857696342701125E-2</v>
      </c>
      <c r="G272" s="33">
        <f t="shared" si="68"/>
        <v>2.0992650896283414E-2</v>
      </c>
      <c r="H272" s="33">
        <f t="shared" si="68"/>
        <v>2.3506982051806635E-2</v>
      </c>
      <c r="I272" s="33">
        <f t="shared" si="68"/>
        <v>2.5076400817643396E-2</v>
      </c>
      <c r="J272" s="33">
        <f t="shared" si="68"/>
        <v>2.6891724605751784E-2</v>
      </c>
      <c r="K272" s="33">
        <f t="shared" si="68"/>
        <v>2.9235863066671794E-2</v>
      </c>
      <c r="L272" s="33">
        <f t="shared" si="68"/>
        <v>3.1937789545655994E-2</v>
      </c>
      <c r="M272" s="33">
        <f t="shared" si="68"/>
        <v>3.3481314640930723E-2</v>
      </c>
      <c r="N272" s="33">
        <f t="shared" si="68"/>
        <v>4.2733178513927626E-2</v>
      </c>
      <c r="O272" s="33">
        <f t="shared" si="68"/>
        <v>4.4995794616429483E-2</v>
      </c>
      <c r="P272" s="33">
        <f t="shared" si="68"/>
        <v>4.587156223640701E-2</v>
      </c>
      <c r="Q272" s="33">
        <f t="shared" si="68"/>
        <v>4.7765986232289857E-2</v>
      </c>
      <c r="R272" s="33">
        <f t="shared" si="68"/>
        <v>5.019150220862318E-2</v>
      </c>
      <c r="S272" s="33">
        <f t="shared" si="68"/>
        <v>5.3110555394269059E-2</v>
      </c>
      <c r="T272" s="33">
        <f t="shared" si="68"/>
        <v>5.4971309848103965E-2</v>
      </c>
      <c r="U272" s="33">
        <f t="shared" si="68"/>
        <v>5.2902739078376504E-2</v>
      </c>
      <c r="V272" s="33">
        <f t="shared" si="68"/>
        <v>5.0819648437751941E-2</v>
      </c>
      <c r="W272" s="33">
        <f t="shared" si="68"/>
        <v>4.9170321276237258E-2</v>
      </c>
      <c r="X272" s="33">
        <f t="shared" si="68"/>
        <v>4.9731160541092646E-2</v>
      </c>
      <c r="Y272" s="33">
        <f t="shared" si="68"/>
        <v>5.1132612018118383E-2</v>
      </c>
      <c r="Z272" s="33">
        <f t="shared" si="68"/>
        <v>5.1377531102412312E-2</v>
      </c>
      <c r="AA272" s="33">
        <f t="shared" si="68"/>
        <v>4.9145048347371538E-2</v>
      </c>
      <c r="AB272" s="33">
        <f t="shared" si="68"/>
        <v>5.2483348471311815E-2</v>
      </c>
      <c r="AC272" s="33">
        <f t="shared" si="68"/>
        <v>5.5182163921358163E-2</v>
      </c>
      <c r="AD272" s="33">
        <f t="shared" si="68"/>
        <v>5.74460138550821E-2</v>
      </c>
      <c r="AE272" s="33">
        <f t="shared" si="68"/>
        <v>6.0401563975368298E-2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1.6461244638899121E-2</v>
      </c>
      <c r="D273" s="94">
        <f>+'CO2'!D273+'abs CO2'!D273+'CH4'!D273*PCG!$C$5+N2O!D273*PCG!$C$6+HFC!D273+PFC!D273+'SF6'!D273</f>
        <v>1.7659196550529933E-2</v>
      </c>
      <c r="E273" s="94">
        <f>+'CO2'!E273+'abs CO2'!E273+'CH4'!E273*PCG!$C$5+N2O!E273*PCG!$C$6+HFC!E273+PFC!E273+'SF6'!E273</f>
        <v>1.8924245061816537E-2</v>
      </c>
      <c r="F273" s="94">
        <f>+'CO2'!F273+'abs CO2'!F273+'CH4'!F273*PCG!$C$5+N2O!F273*PCG!$C$6+HFC!F273+PFC!F273+'SF6'!F273</f>
        <v>1.9857696342701125E-2</v>
      </c>
      <c r="G273" s="94">
        <f>+'CO2'!G273+'abs CO2'!G273+'CH4'!G273*PCG!$C$5+N2O!G273*PCG!$C$6+HFC!G273+PFC!G273+'SF6'!G273</f>
        <v>2.0992650896283414E-2</v>
      </c>
      <c r="H273" s="94">
        <f>+'CO2'!H273+'abs CO2'!H273+'CH4'!H273*PCG!$C$5+N2O!H273*PCG!$C$6+HFC!H273+PFC!H273+'SF6'!H273</f>
        <v>2.3506982051806635E-2</v>
      </c>
      <c r="I273" s="94">
        <f>+'CO2'!I273+'abs CO2'!I273+'CH4'!I273*PCG!$C$5+N2O!I273*PCG!$C$6+HFC!I273+PFC!I273+'SF6'!I273</f>
        <v>2.5076400817643396E-2</v>
      </c>
      <c r="J273" s="94">
        <f>+'CO2'!J273+'abs CO2'!J273+'CH4'!J273*PCG!$C$5+N2O!J273*PCG!$C$6+HFC!J273+PFC!J273+'SF6'!J273</f>
        <v>2.6891724605751784E-2</v>
      </c>
      <c r="K273" s="94">
        <f>+'CO2'!K273+'abs CO2'!K273+'CH4'!K273*PCG!$C$5+N2O!K273*PCG!$C$6+HFC!K273+PFC!K273+'SF6'!K273</f>
        <v>2.9235863066671794E-2</v>
      </c>
      <c r="L273" s="94">
        <f>+'CO2'!L273+'abs CO2'!L273+'CH4'!L273*PCG!$C$5+N2O!L273*PCG!$C$6+HFC!L273+PFC!L273+'SF6'!L273</f>
        <v>3.1937789545655994E-2</v>
      </c>
      <c r="M273" s="94">
        <f>+'CO2'!M273+'abs CO2'!M273+'CH4'!M273*PCG!$C$5+N2O!M273*PCG!$C$6+HFC!M273+PFC!M273+'SF6'!M273</f>
        <v>3.3481314640930723E-2</v>
      </c>
      <c r="N273" s="94">
        <f>+'CO2'!N273+'abs CO2'!N273+'CH4'!N273*PCG!$C$5+N2O!N273*PCG!$C$6+HFC!N273+PFC!N273+'SF6'!N273</f>
        <v>4.2733178513927626E-2</v>
      </c>
      <c r="O273" s="94">
        <f>+'CO2'!O273+'abs CO2'!O273+'CH4'!O273*PCG!$C$5+N2O!O273*PCG!$C$6+HFC!O273+PFC!O273+'SF6'!O273</f>
        <v>4.4995794616429483E-2</v>
      </c>
      <c r="P273" s="94">
        <f>+'CO2'!P273+'abs CO2'!P273+'CH4'!P273*PCG!$C$5+N2O!P273*PCG!$C$6+HFC!P273+PFC!P273+'SF6'!P273</f>
        <v>4.587156223640701E-2</v>
      </c>
      <c r="Q273" s="94">
        <f>+'CO2'!Q273+'abs CO2'!Q273+'CH4'!Q273*PCG!$C$5+N2O!Q273*PCG!$C$6+HFC!Q273+PFC!Q273+'SF6'!Q273</f>
        <v>4.7765986232289857E-2</v>
      </c>
      <c r="R273" s="94">
        <f>+'CO2'!R273+'abs CO2'!R273+'CH4'!R273*PCG!$C$5+N2O!R273*PCG!$C$6+HFC!R273+PFC!R273+'SF6'!R273</f>
        <v>5.019150220862318E-2</v>
      </c>
      <c r="S273" s="94">
        <f>+'CO2'!S273+'abs CO2'!S273+'CH4'!S273*PCG!$C$5+N2O!S273*PCG!$C$6+HFC!S273+PFC!S273+'SF6'!S273</f>
        <v>5.3110555394269059E-2</v>
      </c>
      <c r="T273" s="94">
        <f>+'CO2'!T273+'abs CO2'!T273+'CH4'!T273*PCG!$C$5+N2O!T273*PCG!$C$6+HFC!T273+PFC!T273+'SF6'!T273</f>
        <v>5.4971309848103965E-2</v>
      </c>
      <c r="U273" s="94">
        <f>+'CO2'!U273+'abs CO2'!U273+'CH4'!U273*PCG!$C$5+N2O!U273*PCG!$C$6+HFC!U273+PFC!U273+'SF6'!U273</f>
        <v>5.2902739078376504E-2</v>
      </c>
      <c r="V273" s="94">
        <f>+'CO2'!V273+'abs CO2'!V273+'CH4'!V273*PCG!$C$5+N2O!V273*PCG!$C$6+HFC!V273+PFC!V273+'SF6'!V273</f>
        <v>5.0819648437751941E-2</v>
      </c>
      <c r="W273" s="94">
        <f>+'CO2'!W273+'abs CO2'!W273+'CH4'!W273*PCG!$C$5+N2O!W273*PCG!$C$6+HFC!W273+PFC!W273+'SF6'!W273</f>
        <v>4.9170321276237258E-2</v>
      </c>
      <c r="X273" s="94">
        <f>+'CO2'!X273+'abs CO2'!X273+'CH4'!X273*PCG!$C$5+N2O!X273*PCG!$C$6+HFC!X273+PFC!X273+'SF6'!X273</f>
        <v>4.9731160541092646E-2</v>
      </c>
      <c r="Y273" s="94">
        <f>+'CO2'!Y273+'abs CO2'!Y273+'CH4'!Y273*PCG!$C$5+N2O!Y273*PCG!$C$6+HFC!Y273+PFC!Y273+'SF6'!Y273</f>
        <v>5.1132612018118383E-2</v>
      </c>
      <c r="Z273" s="94">
        <f>+'CO2'!Z273+'abs CO2'!Z273+'CH4'!Z273*PCG!$C$5+N2O!Z273*PCG!$C$6+HFC!Z273+PFC!Z273+'SF6'!Z273</f>
        <v>5.1377531102412312E-2</v>
      </c>
      <c r="AA273" s="94">
        <f>+'CO2'!AA273+'abs CO2'!AA273+'CH4'!AA273*PCG!$C$5+N2O!AA273*PCG!$C$6+HFC!AA273+PFC!AA273+'SF6'!AA273</f>
        <v>4.9145048347371538E-2</v>
      </c>
      <c r="AB273" s="94">
        <f>+'CO2'!AB273+'abs CO2'!AB273+'CH4'!AB273*PCG!$C$5+N2O!AB273*PCG!$C$6+HFC!AB273+PFC!AB273+'SF6'!AB273</f>
        <v>5.2483348471311815E-2</v>
      </c>
      <c r="AC273" s="94">
        <f>+'CO2'!AC273+'abs CO2'!AC273+'CH4'!AC273*PCG!$C$5+N2O!AC273*PCG!$C$6+HFC!AC273+PFC!AC273+'SF6'!AC273</f>
        <v>5.5182163921358163E-2</v>
      </c>
      <c r="AD273" s="94">
        <f>+'CO2'!AD273+'abs CO2'!AD273+'CH4'!AD273*PCG!$C$5+N2O!AD273*PCG!$C$6+HFC!AD273+PFC!AD273+'SF6'!AD273</f>
        <v>5.74460138550821E-2</v>
      </c>
      <c r="AE273" s="94">
        <f>+'CO2'!AE273+'abs CO2'!AE273+'CH4'!AE273*PCG!$C$5+N2O!AE273*PCG!$C$6+HFC!AE273+PFC!AE273+'SF6'!AE273</f>
        <v>6.0401563975368298E-2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1.1172416882334644</v>
      </c>
      <c r="D276" s="94">
        <f>+'CO2'!D276+'abs CO2'!D276+'CH4'!D276*PCG!$C$5+N2O!D276*PCG!$C$6+HFC!D276+PFC!D276+'SF6'!D276</f>
        <v>1.1090716599423767</v>
      </c>
      <c r="E276" s="94">
        <f>+'CO2'!E276+'abs CO2'!E276+'CH4'!E276*PCG!$C$5+N2O!E276*PCG!$C$6+HFC!E276+PFC!E276+'SF6'!E276</f>
        <v>1.1072894085915339</v>
      </c>
      <c r="F276" s="94">
        <f>+'CO2'!F276+'abs CO2'!F276+'CH4'!F276*PCG!$C$5+N2O!F276*PCG!$C$6+HFC!F276+PFC!F276+'SF6'!F276</f>
        <v>1.1146835553105516</v>
      </c>
      <c r="G276" s="94">
        <f>+'CO2'!G276+'abs CO2'!G276+'CH4'!G276*PCG!$C$5+N2O!G276*PCG!$C$6+HFC!G276+PFC!G276+'SF6'!G276</f>
        <v>1.1172666511283942</v>
      </c>
      <c r="H276" s="94">
        <f>+'CO2'!H276+'abs CO2'!H276+'CH4'!H276*PCG!$C$5+N2O!H276*PCG!$C$6+HFC!H276+PFC!H276+'SF6'!H276</f>
        <v>1.1078419773817818</v>
      </c>
      <c r="I276" s="94">
        <f>+'CO2'!I276+'abs CO2'!I276+'CH4'!I276*PCG!$C$5+N2O!I276*PCG!$C$6+HFC!I276+PFC!I276+'SF6'!I276</f>
        <v>1.0371277308161899</v>
      </c>
      <c r="J276" s="94">
        <f>+'CO2'!J276+'abs CO2'!J276+'CH4'!J276*PCG!$C$5+N2O!J276*PCG!$C$6+HFC!J276+PFC!J276+'SF6'!J276</f>
        <v>1.0301491165984422</v>
      </c>
      <c r="K276" s="94">
        <f>+'CO2'!K276+'abs CO2'!K276+'CH4'!K276*PCG!$C$5+N2O!K276*PCG!$C$6+HFC!K276+PFC!K276+'SF6'!K276</f>
        <v>1.0151923519257329</v>
      </c>
      <c r="L276" s="94">
        <f>+'CO2'!L276+'abs CO2'!L276+'CH4'!L276*PCG!$C$5+N2O!L276*PCG!$C$6+HFC!L276+PFC!L276+'SF6'!L276</f>
        <v>1.0002082381525665</v>
      </c>
      <c r="M276" s="94">
        <f>+'CO2'!M276+'abs CO2'!M276+'CH4'!M276*PCG!$C$5+N2O!M276*PCG!$C$6+HFC!M276+PFC!M276+'SF6'!M276</f>
        <v>0.98532080254457521</v>
      </c>
      <c r="N276" s="94">
        <f>+'CO2'!N276+'abs CO2'!N276+'CH4'!N276*PCG!$C$5+N2O!N276*PCG!$C$6+HFC!N276+PFC!N276+'SF6'!N276</f>
        <v>0.9655756199154637</v>
      </c>
      <c r="O276" s="94">
        <f>+'CO2'!O276+'abs CO2'!O276+'CH4'!O276*PCG!$C$5+N2O!O276*PCG!$C$6+HFC!O276+PFC!O276+'SF6'!O276</f>
        <v>0.95105321574979418</v>
      </c>
      <c r="P276" s="94">
        <f>+'CO2'!P276+'abs CO2'!P276+'CH4'!P276*PCG!$C$5+N2O!P276*PCG!$C$6+HFC!P276+PFC!P276+'SF6'!P276</f>
        <v>0.93642815960477011</v>
      </c>
      <c r="Q276" s="94">
        <f>+'CO2'!Q276+'abs CO2'!Q276+'CH4'!Q276*PCG!$C$5+N2O!Q276*PCG!$C$6+HFC!Q276+PFC!Q276+'SF6'!Q276</f>
        <v>0.92189475001243026</v>
      </c>
      <c r="R276" s="94">
        <f>+'CO2'!R276+'abs CO2'!R276+'CH4'!R276*PCG!$C$5+N2O!R276*PCG!$C$6+HFC!R276+PFC!R276+'SF6'!R276</f>
        <v>0.90735701234173138</v>
      </c>
      <c r="S276" s="94">
        <f>+'CO2'!S276+'abs CO2'!S276+'CH4'!S276*PCG!$C$5+N2O!S276*PCG!$C$6+HFC!S276+PFC!S276+'SF6'!S276</f>
        <v>0.89247511981047212</v>
      </c>
      <c r="T276" s="94">
        <f>+'CO2'!T276+'abs CO2'!T276+'CH4'!T276*PCG!$C$5+N2O!T276*PCG!$C$6+HFC!T276+PFC!T276+'SF6'!T276</f>
        <v>0.87769415339572388</v>
      </c>
      <c r="U276" s="94">
        <f>+'CO2'!U276+'abs CO2'!U276+'CH4'!U276*PCG!$C$5+N2O!U276*PCG!$C$6+HFC!U276+PFC!U276+'SF6'!U276</f>
        <v>0.87052700852766651</v>
      </c>
      <c r="V276" s="94">
        <f>+'CO2'!V276+'abs CO2'!V276+'CH4'!V276*PCG!$C$5+N2O!V276*PCG!$C$6+HFC!V276+PFC!V276+'SF6'!V276</f>
        <v>0.86336082062386688</v>
      </c>
      <c r="W276" s="94">
        <f>+'CO2'!W276+'abs CO2'!W276+'CH4'!W276*PCG!$C$5+N2O!W276*PCG!$C$6+HFC!W276+PFC!W276+'SF6'!W276</f>
        <v>0.85620776658842312</v>
      </c>
      <c r="X276" s="94">
        <f>+'CO2'!X276+'abs CO2'!X276+'CH4'!X276*PCG!$C$5+N2O!X276*PCG!$C$6+HFC!X276+PFC!X276+'SF6'!X276</f>
        <v>0.84387150432413438</v>
      </c>
      <c r="Y276" s="94">
        <f>+'CO2'!Y276+'abs CO2'!Y276+'CH4'!Y276*PCG!$C$5+N2O!Y276*PCG!$C$6+HFC!Y276+PFC!Y276+'SF6'!Y276</f>
        <v>0.83216928946664481</v>
      </c>
      <c r="Z276" s="94">
        <f>+'CO2'!Z276+'abs CO2'!Z276+'CH4'!Z276*PCG!$C$5+N2O!Z276*PCG!$C$6+HFC!Z276+PFC!Z276+'SF6'!Z276</f>
        <v>0.82038316963515157</v>
      </c>
      <c r="AA276" s="94">
        <f>+'CO2'!AA276+'abs CO2'!AA276+'CH4'!AA276*PCG!$C$5+N2O!AA276*PCG!$C$6+HFC!AA276+PFC!AA276+'SF6'!AA276</f>
        <v>0.80482647239226124</v>
      </c>
      <c r="AB276" s="94">
        <f>+'CO2'!AB276+'abs CO2'!AB276+'CH4'!AB276*PCG!$C$5+N2O!AB276*PCG!$C$6+HFC!AB276+PFC!AB276+'SF6'!AB276</f>
        <v>0.7893091472546292</v>
      </c>
      <c r="AC276" s="94">
        <f>+'CO2'!AC276+'abs CO2'!AC276+'CH4'!AC276*PCG!$C$5+N2O!AC276*PCG!$C$6+HFC!AC276+PFC!AC276+'SF6'!AC276</f>
        <v>0.7874597837583881</v>
      </c>
      <c r="AD276" s="94">
        <f>+'CO2'!AD276+'abs CO2'!AD276+'CH4'!AD276*PCG!$C$5+N2O!AD276*PCG!$C$6+HFC!AD276+PFC!AD276+'SF6'!AD276</f>
        <v>0.78566535411868288</v>
      </c>
      <c r="AE276" s="94">
        <f>+'CO2'!AE276+'abs CO2'!AE276+'CH4'!AE276*PCG!$C$5+N2O!AE276*PCG!$C$6+HFC!AE276+PFC!AE276+'SF6'!AE276</f>
        <v>0.78404517956042663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0</v>
      </c>
      <c r="D277" s="33">
        <f t="shared" si="69"/>
        <v>0</v>
      </c>
      <c r="E277" s="33">
        <f t="shared" si="69"/>
        <v>0</v>
      </c>
      <c r="F277" s="33">
        <f t="shared" si="69"/>
        <v>0</v>
      </c>
      <c r="G277" s="33">
        <f t="shared" si="69"/>
        <v>0</v>
      </c>
      <c r="H277" s="33">
        <f t="shared" si="69"/>
        <v>0</v>
      </c>
      <c r="I277" s="33">
        <f t="shared" si="69"/>
        <v>0</v>
      </c>
      <c r="J277" s="33">
        <f t="shared" si="69"/>
        <v>0</v>
      </c>
      <c r="K277" s="33">
        <f t="shared" si="69"/>
        <v>0</v>
      </c>
      <c r="L277" s="33">
        <f t="shared" si="69"/>
        <v>0</v>
      </c>
      <c r="M277" s="33">
        <f t="shared" si="69"/>
        <v>0</v>
      </c>
      <c r="N277" s="33">
        <f t="shared" si="69"/>
        <v>0</v>
      </c>
      <c r="O277" s="33">
        <f t="shared" si="69"/>
        <v>0</v>
      </c>
      <c r="P277" s="33">
        <f t="shared" si="69"/>
        <v>0</v>
      </c>
      <c r="Q277" s="33">
        <f t="shared" si="69"/>
        <v>0</v>
      </c>
      <c r="R277" s="33">
        <f t="shared" si="69"/>
        <v>0</v>
      </c>
      <c r="S277" s="33">
        <f t="shared" si="69"/>
        <v>0</v>
      </c>
      <c r="T277" s="33">
        <f t="shared" si="69"/>
        <v>0</v>
      </c>
      <c r="U277" s="33">
        <f t="shared" si="69"/>
        <v>0</v>
      </c>
      <c r="V277" s="33">
        <f t="shared" si="69"/>
        <v>0</v>
      </c>
      <c r="W277" s="33">
        <f t="shared" si="69"/>
        <v>0</v>
      </c>
      <c r="X277" s="33">
        <f t="shared" si="69"/>
        <v>0</v>
      </c>
      <c r="Y277" s="33">
        <f t="shared" si="69"/>
        <v>0</v>
      </c>
      <c r="Z277" s="33">
        <f t="shared" si="69"/>
        <v>0</v>
      </c>
      <c r="AA277" s="33">
        <f t="shared" si="69"/>
        <v>0</v>
      </c>
      <c r="AB277" s="33">
        <f t="shared" si="69"/>
        <v>0</v>
      </c>
      <c r="AC277" s="33">
        <f t="shared" si="69"/>
        <v>0</v>
      </c>
      <c r="AD277" s="33">
        <f t="shared" si="69"/>
        <v>0</v>
      </c>
      <c r="AE277" s="33">
        <f t="shared" si="69"/>
        <v>0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0</v>
      </c>
      <c r="D278" s="94">
        <f>+'CO2'!D278+'abs CO2'!D278+'CH4'!D278*PCG!$C$5+N2O!D278*PCG!$C$6+HFC!D278+PFC!D278+'SF6'!D278</f>
        <v>0</v>
      </c>
      <c r="E278" s="94">
        <f>+'CO2'!E278+'abs CO2'!E278+'CH4'!E278*PCG!$C$5+N2O!E278*PCG!$C$6+HFC!E278+PFC!E278+'SF6'!E278</f>
        <v>0</v>
      </c>
      <c r="F278" s="94">
        <f>+'CO2'!F278+'abs CO2'!F278+'CH4'!F278*PCG!$C$5+N2O!F278*PCG!$C$6+HFC!F278+PFC!F278+'SF6'!F278</f>
        <v>0</v>
      </c>
      <c r="G278" s="94">
        <f>+'CO2'!G278+'abs CO2'!G278+'CH4'!G278*PCG!$C$5+N2O!G278*PCG!$C$6+HFC!G278+PFC!G278+'SF6'!G278</f>
        <v>0</v>
      </c>
      <c r="H278" s="94">
        <f>+'CO2'!H278+'abs CO2'!H278+'CH4'!H278*PCG!$C$5+N2O!H278*PCG!$C$6+HFC!H278+PFC!H278+'SF6'!H278</f>
        <v>0</v>
      </c>
      <c r="I278" s="94">
        <f>+'CO2'!I278+'abs CO2'!I278+'CH4'!I278*PCG!$C$5+N2O!I278*PCG!$C$6+HFC!I278+PFC!I278+'SF6'!I278</f>
        <v>0</v>
      </c>
      <c r="J278" s="94">
        <f>+'CO2'!J278+'abs CO2'!J278+'CH4'!J278*PCG!$C$5+N2O!J278*PCG!$C$6+HFC!J278+PFC!J278+'SF6'!J278</f>
        <v>0</v>
      </c>
      <c r="K278" s="94">
        <f>+'CO2'!K278+'abs CO2'!K278+'CH4'!K278*PCG!$C$5+N2O!K278*PCG!$C$6+HFC!K278+PFC!K278+'SF6'!K278</f>
        <v>0</v>
      </c>
      <c r="L278" s="94">
        <f>+'CO2'!L278+'abs CO2'!L278+'CH4'!L278*PCG!$C$5+N2O!L278*PCG!$C$6+HFC!L278+PFC!L278+'SF6'!L278</f>
        <v>0</v>
      </c>
      <c r="M278" s="94">
        <f>+'CO2'!M278+'abs CO2'!M278+'CH4'!M278*PCG!$C$5+N2O!M278*PCG!$C$6+HFC!M278+PFC!M278+'SF6'!M278</f>
        <v>0</v>
      </c>
      <c r="N278" s="94">
        <f>+'CO2'!N278+'abs CO2'!N278+'CH4'!N278*PCG!$C$5+N2O!N278*PCG!$C$6+HFC!N278+PFC!N278+'SF6'!N278</f>
        <v>0</v>
      </c>
      <c r="O278" s="94">
        <f>+'CO2'!O278+'abs CO2'!O278+'CH4'!O278*PCG!$C$5+N2O!O278*PCG!$C$6+HFC!O278+PFC!O278+'SF6'!O278</f>
        <v>0</v>
      </c>
      <c r="P278" s="94">
        <f>+'CO2'!P278+'abs CO2'!P278+'CH4'!P278*PCG!$C$5+N2O!P278*PCG!$C$6+HFC!P278+PFC!P278+'SF6'!P278</f>
        <v>0</v>
      </c>
      <c r="Q278" s="94">
        <f>+'CO2'!Q278+'abs CO2'!Q278+'CH4'!Q278*PCG!$C$5+N2O!Q278*PCG!$C$6+HFC!Q278+PFC!Q278+'SF6'!Q278</f>
        <v>0</v>
      </c>
      <c r="R278" s="94">
        <f>+'CO2'!R278+'abs CO2'!R278+'CH4'!R278*PCG!$C$5+N2O!R278*PCG!$C$6+HFC!R278+PFC!R278+'SF6'!R278</f>
        <v>0</v>
      </c>
      <c r="S278" s="94">
        <f>+'CO2'!S278+'abs CO2'!S278+'CH4'!S278*PCG!$C$5+N2O!S278*PCG!$C$6+HFC!S278+PFC!S278+'SF6'!S278</f>
        <v>0</v>
      </c>
      <c r="T278" s="94">
        <f>+'CO2'!T278+'abs CO2'!T278+'CH4'!T278*PCG!$C$5+N2O!T278*PCG!$C$6+HFC!T278+PFC!T278+'SF6'!T278</f>
        <v>0</v>
      </c>
      <c r="U278" s="94">
        <f>+'CO2'!U278+'abs CO2'!U278+'CH4'!U278*PCG!$C$5+N2O!U278*PCG!$C$6+HFC!U278+PFC!U278+'SF6'!U278</f>
        <v>0</v>
      </c>
      <c r="V278" s="94">
        <f>+'CO2'!V278+'abs CO2'!V278+'CH4'!V278*PCG!$C$5+N2O!V278*PCG!$C$6+HFC!V278+PFC!V278+'SF6'!V278</f>
        <v>0</v>
      </c>
      <c r="W278" s="94">
        <f>+'CO2'!W278+'abs CO2'!W278+'CH4'!W278*PCG!$C$5+N2O!W278*PCG!$C$6+HFC!W278+PFC!W278+'SF6'!W278</f>
        <v>0</v>
      </c>
      <c r="X278" s="94">
        <f>+'CO2'!X278+'abs CO2'!X278+'CH4'!X278*PCG!$C$5+N2O!X278*PCG!$C$6+HFC!X278+PFC!X278+'SF6'!X278</f>
        <v>0</v>
      </c>
      <c r="Y278" s="94">
        <f>+'CO2'!Y278+'abs CO2'!Y278+'CH4'!Y278*PCG!$C$5+N2O!Y278*PCG!$C$6+HFC!Y278+PFC!Y278+'SF6'!Y278</f>
        <v>0</v>
      </c>
      <c r="Z278" s="94">
        <f>+'CO2'!Z278+'abs CO2'!Z278+'CH4'!Z278*PCG!$C$5+N2O!Z278*PCG!$C$6+HFC!Z278+PFC!Z278+'SF6'!Z278</f>
        <v>0</v>
      </c>
      <c r="AA278" s="94">
        <f>+'CO2'!AA278+'abs CO2'!AA278+'CH4'!AA278*PCG!$C$5+N2O!AA278*PCG!$C$6+HFC!AA278+PFC!AA278+'SF6'!AA278</f>
        <v>0</v>
      </c>
      <c r="AB278" s="94">
        <f>+'CO2'!AB278+'abs CO2'!AB278+'CH4'!AB278*PCG!$C$5+N2O!AB278*PCG!$C$6+HFC!AB278+PFC!AB278+'SF6'!AB278</f>
        <v>0</v>
      </c>
      <c r="AC278" s="94">
        <f>+'CO2'!AC278+'abs CO2'!AC278+'CH4'!AC278*PCG!$C$5+N2O!AC278*PCG!$C$6+HFC!AC278+PFC!AC278+'SF6'!AC278</f>
        <v>0</v>
      </c>
      <c r="AD278" s="94">
        <f>+'CO2'!AD278+'abs CO2'!AD278+'CH4'!AD278*PCG!$C$5+N2O!AD278*PCG!$C$6+HFC!AD278+PFC!AD278+'SF6'!AD278</f>
        <v>0</v>
      </c>
      <c r="AE278" s="94">
        <f>+'CO2'!AE278+'abs CO2'!AE278+'CH4'!AE278*PCG!$C$5+N2O!AE278*PCG!$C$6+HFC!AE278+PFC!AE278+'SF6'!AE278</f>
        <v>0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0</v>
      </c>
      <c r="D279" s="33">
        <f t="shared" si="70"/>
        <v>0</v>
      </c>
      <c r="E279" s="33">
        <f t="shared" si="70"/>
        <v>0</v>
      </c>
      <c r="F279" s="33">
        <f t="shared" si="70"/>
        <v>0</v>
      </c>
      <c r="G279" s="33">
        <f t="shared" si="70"/>
        <v>0</v>
      </c>
      <c r="H279" s="33">
        <f t="shared" si="70"/>
        <v>0</v>
      </c>
      <c r="I279" s="33">
        <f t="shared" si="70"/>
        <v>0</v>
      </c>
      <c r="J279" s="33">
        <f t="shared" si="70"/>
        <v>0</v>
      </c>
      <c r="K279" s="33">
        <f t="shared" si="70"/>
        <v>0</v>
      </c>
      <c r="L279" s="33">
        <f t="shared" si="70"/>
        <v>0</v>
      </c>
      <c r="M279" s="33">
        <f t="shared" si="70"/>
        <v>0</v>
      </c>
      <c r="N279" s="33">
        <f t="shared" si="70"/>
        <v>0</v>
      </c>
      <c r="O279" s="33">
        <f t="shared" si="70"/>
        <v>0</v>
      </c>
      <c r="P279" s="33">
        <f t="shared" si="70"/>
        <v>0</v>
      </c>
      <c r="Q279" s="33">
        <f t="shared" si="70"/>
        <v>0</v>
      </c>
      <c r="R279" s="33">
        <f t="shared" si="70"/>
        <v>0</v>
      </c>
      <c r="S279" s="33">
        <f t="shared" si="70"/>
        <v>0</v>
      </c>
      <c r="T279" s="33">
        <f t="shared" si="70"/>
        <v>0</v>
      </c>
      <c r="U279" s="33">
        <f t="shared" si="70"/>
        <v>0</v>
      </c>
      <c r="V279" s="33">
        <f t="shared" si="70"/>
        <v>0</v>
      </c>
      <c r="W279" s="33">
        <f t="shared" si="70"/>
        <v>0</v>
      </c>
      <c r="X279" s="33">
        <f t="shared" si="70"/>
        <v>0</v>
      </c>
      <c r="Y279" s="33">
        <f t="shared" si="70"/>
        <v>0</v>
      </c>
      <c r="Z279" s="33">
        <f t="shared" si="70"/>
        <v>0</v>
      </c>
      <c r="AA279" s="33">
        <f t="shared" si="70"/>
        <v>0</v>
      </c>
      <c r="AB279" s="33">
        <f t="shared" si="70"/>
        <v>0</v>
      </c>
      <c r="AC279" s="33">
        <f t="shared" si="70"/>
        <v>0</v>
      </c>
      <c r="AD279" s="33">
        <f t="shared" si="70"/>
        <v>0</v>
      </c>
      <c r="AE279" s="33">
        <f t="shared" si="70"/>
        <v>0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0</v>
      </c>
      <c r="D280" s="94">
        <f>+'CO2'!D280+'abs CO2'!D280+'CH4'!D280*PCG!$C$5+N2O!D280*PCG!$C$6+HFC!D280+PFC!D280+'SF6'!D280</f>
        <v>0</v>
      </c>
      <c r="E280" s="94">
        <f>+'CO2'!E280+'abs CO2'!E280+'CH4'!E280*PCG!$C$5+N2O!E280*PCG!$C$6+HFC!E280+PFC!E280+'SF6'!E280</f>
        <v>0</v>
      </c>
      <c r="F280" s="94">
        <f>+'CO2'!F280+'abs CO2'!F280+'CH4'!F280*PCG!$C$5+N2O!F280*PCG!$C$6+HFC!F280+PFC!F280+'SF6'!F280</f>
        <v>0</v>
      </c>
      <c r="G280" s="94">
        <f>+'CO2'!G280+'abs CO2'!G280+'CH4'!G280*PCG!$C$5+N2O!G280*PCG!$C$6+HFC!G280+PFC!G280+'SF6'!G280</f>
        <v>0</v>
      </c>
      <c r="H280" s="94">
        <f>+'CO2'!H280+'abs CO2'!H280+'CH4'!H280*PCG!$C$5+N2O!H280*PCG!$C$6+HFC!H280+PFC!H280+'SF6'!H280</f>
        <v>0</v>
      </c>
      <c r="I280" s="94">
        <f>+'CO2'!I280+'abs CO2'!I280+'CH4'!I280*PCG!$C$5+N2O!I280*PCG!$C$6+HFC!I280+PFC!I280+'SF6'!I280</f>
        <v>0</v>
      </c>
      <c r="J280" s="94">
        <f>+'CO2'!J280+'abs CO2'!J280+'CH4'!J280*PCG!$C$5+N2O!J280*PCG!$C$6+HFC!J280+PFC!J280+'SF6'!J280</f>
        <v>0</v>
      </c>
      <c r="K280" s="94">
        <f>+'CO2'!K280+'abs CO2'!K280+'CH4'!K280*PCG!$C$5+N2O!K280*PCG!$C$6+HFC!K280+PFC!K280+'SF6'!K280</f>
        <v>0</v>
      </c>
      <c r="L280" s="94">
        <f>+'CO2'!L280+'abs CO2'!L280+'CH4'!L280*PCG!$C$5+N2O!L280*PCG!$C$6+HFC!L280+PFC!L280+'SF6'!L280</f>
        <v>0</v>
      </c>
      <c r="M280" s="94">
        <f>+'CO2'!M280+'abs CO2'!M280+'CH4'!M280*PCG!$C$5+N2O!M280*PCG!$C$6+HFC!M280+PFC!M280+'SF6'!M280</f>
        <v>0</v>
      </c>
      <c r="N280" s="94">
        <f>+'CO2'!N280+'abs CO2'!N280+'CH4'!N280*PCG!$C$5+N2O!N280*PCG!$C$6+HFC!N280+PFC!N280+'SF6'!N280</f>
        <v>0</v>
      </c>
      <c r="O280" s="94">
        <f>+'CO2'!O280+'abs CO2'!O280+'CH4'!O280*PCG!$C$5+N2O!O280*PCG!$C$6+HFC!O280+PFC!O280+'SF6'!O280</f>
        <v>0</v>
      </c>
      <c r="P280" s="94">
        <f>+'CO2'!P280+'abs CO2'!P280+'CH4'!P280*PCG!$C$5+N2O!P280*PCG!$C$6+HFC!P280+PFC!P280+'SF6'!P280</f>
        <v>0</v>
      </c>
      <c r="Q280" s="94">
        <f>+'CO2'!Q280+'abs CO2'!Q280+'CH4'!Q280*PCG!$C$5+N2O!Q280*PCG!$C$6+HFC!Q280+PFC!Q280+'SF6'!Q280</f>
        <v>0</v>
      </c>
      <c r="R280" s="94">
        <f>+'CO2'!R280+'abs CO2'!R280+'CH4'!R280*PCG!$C$5+N2O!R280*PCG!$C$6+HFC!R280+PFC!R280+'SF6'!R280</f>
        <v>0</v>
      </c>
      <c r="S280" s="94">
        <f>+'CO2'!S280+'abs CO2'!S280+'CH4'!S280*PCG!$C$5+N2O!S280*PCG!$C$6+HFC!S280+PFC!S280+'SF6'!S280</f>
        <v>0</v>
      </c>
      <c r="T280" s="94">
        <f>+'CO2'!T280+'abs CO2'!T280+'CH4'!T280*PCG!$C$5+N2O!T280*PCG!$C$6+HFC!T280+PFC!T280+'SF6'!T280</f>
        <v>0</v>
      </c>
      <c r="U280" s="94">
        <f>+'CO2'!U280+'abs CO2'!U280+'CH4'!U280*PCG!$C$5+N2O!U280*PCG!$C$6+HFC!U280+PFC!U280+'SF6'!U280</f>
        <v>0</v>
      </c>
      <c r="V280" s="94">
        <f>+'CO2'!V280+'abs CO2'!V280+'CH4'!V280*PCG!$C$5+N2O!V280*PCG!$C$6+HFC!V280+PFC!V280+'SF6'!V280</f>
        <v>0</v>
      </c>
      <c r="W280" s="94">
        <f>+'CO2'!W280+'abs CO2'!W280+'CH4'!W280*PCG!$C$5+N2O!W280*PCG!$C$6+HFC!W280+PFC!W280+'SF6'!W280</f>
        <v>0</v>
      </c>
      <c r="X280" s="94">
        <f>+'CO2'!X280+'abs CO2'!X280+'CH4'!X280*PCG!$C$5+N2O!X280*PCG!$C$6+HFC!X280+PFC!X280+'SF6'!X280</f>
        <v>0</v>
      </c>
      <c r="Y280" s="94">
        <f>+'CO2'!Y280+'abs CO2'!Y280+'CH4'!Y280*PCG!$C$5+N2O!Y280*PCG!$C$6+HFC!Y280+PFC!Y280+'SF6'!Y280</f>
        <v>0</v>
      </c>
      <c r="Z280" s="94">
        <f>+'CO2'!Z280+'abs CO2'!Z280+'CH4'!Z280*PCG!$C$5+N2O!Z280*PCG!$C$6+HFC!Z280+PFC!Z280+'SF6'!Z280</f>
        <v>0</v>
      </c>
      <c r="AA280" s="94">
        <f>+'CO2'!AA280+'abs CO2'!AA280+'CH4'!AA280*PCG!$C$5+N2O!AA280*PCG!$C$6+HFC!AA280+PFC!AA280+'SF6'!AA280</f>
        <v>0</v>
      </c>
      <c r="AB280" s="94">
        <f>+'CO2'!AB280+'abs CO2'!AB280+'CH4'!AB280*PCG!$C$5+N2O!AB280*PCG!$C$6+HFC!AB280+PFC!AB280+'SF6'!AB280</f>
        <v>0</v>
      </c>
      <c r="AC280" s="94">
        <f>+'CO2'!AC280+'abs CO2'!AC280+'CH4'!AC280*PCG!$C$5+N2O!AC280*PCG!$C$6+HFC!AC280+PFC!AC280+'SF6'!AC280</f>
        <v>0</v>
      </c>
      <c r="AD280" s="94">
        <f>+'CO2'!AD280+'abs CO2'!AD280+'CH4'!AD280*PCG!$C$5+N2O!AD280*PCG!$C$6+HFC!AD280+PFC!AD280+'SF6'!AD280</f>
        <v>0</v>
      </c>
      <c r="AE280" s="94">
        <f>+'CO2'!AE280+'abs CO2'!AE280+'CH4'!AE280*PCG!$C$5+N2O!AE280*PCG!$C$6+HFC!AE280+PFC!AE280+'SF6'!AE280</f>
        <v>0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0</v>
      </c>
      <c r="D283" s="94">
        <f>+'CO2'!D283+'abs CO2'!D283+'CH4'!D283*PCG!$C$5+N2O!D283*PCG!$C$6+HFC!D283+PFC!D283+'SF6'!D283</f>
        <v>0</v>
      </c>
      <c r="E283" s="94">
        <f>+'CO2'!E283+'abs CO2'!E283+'CH4'!E283*PCG!$C$5+N2O!E283*PCG!$C$6+HFC!E283+PFC!E283+'SF6'!E283</f>
        <v>0</v>
      </c>
      <c r="F283" s="94">
        <f>+'CO2'!F283+'abs CO2'!F283+'CH4'!F283*PCG!$C$5+N2O!F283*PCG!$C$6+HFC!F283+PFC!F283+'SF6'!F283</f>
        <v>0</v>
      </c>
      <c r="G283" s="94">
        <f>+'CO2'!G283+'abs CO2'!G283+'CH4'!G283*PCG!$C$5+N2O!G283*PCG!$C$6+HFC!G283+PFC!G283+'SF6'!G283</f>
        <v>0</v>
      </c>
      <c r="H283" s="94">
        <f>+'CO2'!H283+'abs CO2'!H283+'CH4'!H283*PCG!$C$5+N2O!H283*PCG!$C$6+HFC!H283+PFC!H283+'SF6'!H283</f>
        <v>0</v>
      </c>
      <c r="I283" s="94">
        <f>+'CO2'!I283+'abs CO2'!I283+'CH4'!I283*PCG!$C$5+N2O!I283*PCG!$C$6+HFC!I283+PFC!I283+'SF6'!I283</f>
        <v>0</v>
      </c>
      <c r="J283" s="94">
        <f>+'CO2'!J283+'abs CO2'!J283+'CH4'!J283*PCG!$C$5+N2O!J283*PCG!$C$6+HFC!J283+PFC!J283+'SF6'!J283</f>
        <v>0</v>
      </c>
      <c r="K283" s="94">
        <f>+'CO2'!K283+'abs CO2'!K283+'CH4'!K283*PCG!$C$5+N2O!K283*PCG!$C$6+HFC!K283+PFC!K283+'SF6'!K283</f>
        <v>0</v>
      </c>
      <c r="L283" s="94">
        <f>+'CO2'!L283+'abs CO2'!L283+'CH4'!L283*PCG!$C$5+N2O!L283*PCG!$C$6+HFC!L283+PFC!L283+'SF6'!L283</f>
        <v>0</v>
      </c>
      <c r="M283" s="94">
        <f>+'CO2'!M283+'abs CO2'!M283+'CH4'!M283*PCG!$C$5+N2O!M283*PCG!$C$6+HFC!M283+PFC!M283+'SF6'!M283</f>
        <v>0</v>
      </c>
      <c r="N283" s="94">
        <f>+'CO2'!N283+'abs CO2'!N283+'CH4'!N283*PCG!$C$5+N2O!N283*PCG!$C$6+HFC!N283+PFC!N283+'SF6'!N283</f>
        <v>0</v>
      </c>
      <c r="O283" s="94">
        <f>+'CO2'!O283+'abs CO2'!O283+'CH4'!O283*PCG!$C$5+N2O!O283*PCG!$C$6+HFC!O283+PFC!O283+'SF6'!O283</f>
        <v>0</v>
      </c>
      <c r="P283" s="94">
        <f>+'CO2'!P283+'abs CO2'!P283+'CH4'!P283*PCG!$C$5+N2O!P283*PCG!$C$6+HFC!P283+PFC!P283+'SF6'!P283</f>
        <v>0</v>
      </c>
      <c r="Q283" s="94">
        <f>+'CO2'!Q283+'abs CO2'!Q283+'CH4'!Q283*PCG!$C$5+N2O!Q283*PCG!$C$6+HFC!Q283+PFC!Q283+'SF6'!Q283</f>
        <v>0</v>
      </c>
      <c r="R283" s="94">
        <f>+'CO2'!R283+'abs CO2'!R283+'CH4'!R283*PCG!$C$5+N2O!R283*PCG!$C$6+HFC!R283+PFC!R283+'SF6'!R283</f>
        <v>0</v>
      </c>
      <c r="S283" s="94">
        <f>+'CO2'!S283+'abs CO2'!S283+'CH4'!S283*PCG!$C$5+N2O!S283*PCG!$C$6+HFC!S283+PFC!S283+'SF6'!S283</f>
        <v>0</v>
      </c>
      <c r="T283" s="94">
        <f>+'CO2'!T283+'abs CO2'!T283+'CH4'!T283*PCG!$C$5+N2O!T283*PCG!$C$6+HFC!T283+PFC!T283+'SF6'!T283</f>
        <v>0</v>
      </c>
      <c r="U283" s="94">
        <f>+'CO2'!U283+'abs CO2'!U283+'CH4'!U283*PCG!$C$5+N2O!U283*PCG!$C$6+HFC!U283+PFC!U283+'SF6'!U283</f>
        <v>0</v>
      </c>
      <c r="V283" s="94">
        <f>+'CO2'!V283+'abs CO2'!V283+'CH4'!V283*PCG!$C$5+N2O!V283*PCG!$C$6+HFC!V283+PFC!V283+'SF6'!V283</f>
        <v>0</v>
      </c>
      <c r="W283" s="94">
        <f>+'CO2'!W283+'abs CO2'!W283+'CH4'!W283*PCG!$C$5+N2O!W283*PCG!$C$6+HFC!W283+PFC!W283+'SF6'!W283</f>
        <v>0</v>
      </c>
      <c r="X283" s="94">
        <f>+'CO2'!X283+'abs CO2'!X283+'CH4'!X283*PCG!$C$5+N2O!X283*PCG!$C$6+HFC!X283+PFC!X283+'SF6'!X283</f>
        <v>0</v>
      </c>
      <c r="Y283" s="94">
        <f>+'CO2'!Y283+'abs CO2'!Y283+'CH4'!Y283*PCG!$C$5+N2O!Y283*PCG!$C$6+HFC!Y283+PFC!Y283+'SF6'!Y283</f>
        <v>0</v>
      </c>
      <c r="Z283" s="94">
        <f>+'CO2'!Z283+'abs CO2'!Z283+'CH4'!Z283*PCG!$C$5+N2O!Z283*PCG!$C$6+HFC!Z283+PFC!Z283+'SF6'!Z283</f>
        <v>0</v>
      </c>
      <c r="AA283" s="94">
        <f>+'CO2'!AA283+'abs CO2'!AA283+'CH4'!AA283*PCG!$C$5+N2O!AA283*PCG!$C$6+HFC!AA283+PFC!AA283+'SF6'!AA283</f>
        <v>0</v>
      </c>
      <c r="AB283" s="94">
        <f>+'CO2'!AB283+'abs CO2'!AB283+'CH4'!AB283*PCG!$C$5+N2O!AB283*PCG!$C$6+HFC!AB283+PFC!AB283+'SF6'!AB283</f>
        <v>0</v>
      </c>
      <c r="AC283" s="94">
        <f>+'CO2'!AC283+'abs CO2'!AC283+'CH4'!AC283*PCG!$C$5+N2O!AC283*PCG!$C$6+HFC!AC283+PFC!AC283+'SF6'!AC283</f>
        <v>0</v>
      </c>
      <c r="AD283" s="94">
        <f>+'CO2'!AD283+'abs CO2'!AD283+'CH4'!AD283*PCG!$C$5+N2O!AD283*PCG!$C$6+HFC!AD283+PFC!AD283+'SF6'!AD283</f>
        <v>0</v>
      </c>
      <c r="AE283" s="94">
        <f>+'CO2'!AE283+'abs CO2'!AE283+'CH4'!AE283*PCG!$C$5+N2O!AE283*PCG!$C$6+HFC!AE283+PFC!AE283+'SF6'!AE283</f>
        <v>0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0</v>
      </c>
      <c r="D284" s="94">
        <f>+'CO2'!D284+'abs CO2'!D284+'CH4'!D284*PCG!$C$5+N2O!D284*PCG!$C$6+HFC!D284+PFC!D284+'SF6'!D284</f>
        <v>0</v>
      </c>
      <c r="E284" s="94">
        <f>+'CO2'!E284+'abs CO2'!E284+'CH4'!E284*PCG!$C$5+N2O!E284*PCG!$C$6+HFC!E284+PFC!E284+'SF6'!E284</f>
        <v>0</v>
      </c>
      <c r="F284" s="94">
        <f>+'CO2'!F284+'abs CO2'!F284+'CH4'!F284*PCG!$C$5+N2O!F284*PCG!$C$6+HFC!F284+PFC!F284+'SF6'!F284</f>
        <v>0</v>
      </c>
      <c r="G284" s="94">
        <f>+'CO2'!G284+'abs CO2'!G284+'CH4'!G284*PCG!$C$5+N2O!G284*PCG!$C$6+HFC!G284+PFC!G284+'SF6'!G284</f>
        <v>0</v>
      </c>
      <c r="H284" s="94">
        <f>+'CO2'!H284+'abs CO2'!H284+'CH4'!H284*PCG!$C$5+N2O!H284*PCG!$C$6+HFC!H284+PFC!H284+'SF6'!H284</f>
        <v>0</v>
      </c>
      <c r="I284" s="94">
        <f>+'CO2'!I284+'abs CO2'!I284+'CH4'!I284*PCG!$C$5+N2O!I284*PCG!$C$6+HFC!I284+PFC!I284+'SF6'!I284</f>
        <v>0</v>
      </c>
      <c r="J284" s="94">
        <f>+'CO2'!J284+'abs CO2'!J284+'CH4'!J284*PCG!$C$5+N2O!J284*PCG!$C$6+HFC!J284+PFC!J284+'SF6'!J284</f>
        <v>0</v>
      </c>
      <c r="K284" s="94">
        <f>+'CO2'!K284+'abs CO2'!K284+'CH4'!K284*PCG!$C$5+N2O!K284*PCG!$C$6+HFC!K284+PFC!K284+'SF6'!K284</f>
        <v>0</v>
      </c>
      <c r="L284" s="94">
        <f>+'CO2'!L284+'abs CO2'!L284+'CH4'!L284*PCG!$C$5+N2O!L284*PCG!$C$6+HFC!L284+PFC!L284+'SF6'!L284</f>
        <v>0</v>
      </c>
      <c r="M284" s="94">
        <f>+'CO2'!M284+'abs CO2'!M284+'CH4'!M284*PCG!$C$5+N2O!M284*PCG!$C$6+HFC!M284+PFC!M284+'SF6'!M284</f>
        <v>0</v>
      </c>
      <c r="N284" s="94">
        <f>+'CO2'!N284+'abs CO2'!N284+'CH4'!N284*PCG!$C$5+N2O!N284*PCG!$C$6+HFC!N284+PFC!N284+'SF6'!N284</f>
        <v>0</v>
      </c>
      <c r="O284" s="94">
        <f>+'CO2'!O284+'abs CO2'!O284+'CH4'!O284*PCG!$C$5+N2O!O284*PCG!$C$6+HFC!O284+PFC!O284+'SF6'!O284</f>
        <v>0</v>
      </c>
      <c r="P284" s="94">
        <f>+'CO2'!P284+'abs CO2'!P284+'CH4'!P284*PCG!$C$5+N2O!P284*PCG!$C$6+HFC!P284+PFC!P284+'SF6'!P284</f>
        <v>0</v>
      </c>
      <c r="Q284" s="94">
        <f>+'CO2'!Q284+'abs CO2'!Q284+'CH4'!Q284*PCG!$C$5+N2O!Q284*PCG!$C$6+HFC!Q284+PFC!Q284+'SF6'!Q284</f>
        <v>0</v>
      </c>
      <c r="R284" s="94">
        <f>+'CO2'!R284+'abs CO2'!R284+'CH4'!R284*PCG!$C$5+N2O!R284*PCG!$C$6+HFC!R284+PFC!R284+'SF6'!R284</f>
        <v>0</v>
      </c>
      <c r="S284" s="94">
        <f>+'CO2'!S284+'abs CO2'!S284+'CH4'!S284*PCG!$C$5+N2O!S284*PCG!$C$6+HFC!S284+PFC!S284+'SF6'!S284</f>
        <v>0</v>
      </c>
      <c r="T284" s="94">
        <f>+'CO2'!T284+'abs CO2'!T284+'CH4'!T284*PCG!$C$5+N2O!T284*PCG!$C$6+HFC!T284+PFC!T284+'SF6'!T284</f>
        <v>0</v>
      </c>
      <c r="U284" s="94">
        <f>+'CO2'!U284+'abs CO2'!U284+'CH4'!U284*PCG!$C$5+N2O!U284*PCG!$C$6+HFC!U284+PFC!U284+'SF6'!U284</f>
        <v>0</v>
      </c>
      <c r="V284" s="94">
        <f>+'CO2'!V284+'abs CO2'!V284+'CH4'!V284*PCG!$C$5+N2O!V284*PCG!$C$6+HFC!V284+PFC!V284+'SF6'!V284</f>
        <v>0</v>
      </c>
      <c r="W284" s="94">
        <f>+'CO2'!W284+'abs CO2'!W284+'CH4'!W284*PCG!$C$5+N2O!W284*PCG!$C$6+HFC!W284+PFC!W284+'SF6'!W284</f>
        <v>0</v>
      </c>
      <c r="X284" s="94">
        <f>+'CO2'!X284+'abs CO2'!X284+'CH4'!X284*PCG!$C$5+N2O!X284*PCG!$C$6+HFC!X284+PFC!X284+'SF6'!X284</f>
        <v>0</v>
      </c>
      <c r="Y284" s="94">
        <f>+'CO2'!Y284+'abs CO2'!Y284+'CH4'!Y284*PCG!$C$5+N2O!Y284*PCG!$C$6+HFC!Y284+PFC!Y284+'SF6'!Y284</f>
        <v>0</v>
      </c>
      <c r="Z284" s="94">
        <f>+'CO2'!Z284+'abs CO2'!Z284+'CH4'!Z284*PCG!$C$5+N2O!Z284*PCG!$C$6+HFC!Z284+PFC!Z284+'SF6'!Z284</f>
        <v>0</v>
      </c>
      <c r="AA284" s="94">
        <f>+'CO2'!AA284+'abs CO2'!AA284+'CH4'!AA284*PCG!$C$5+N2O!AA284*PCG!$C$6+HFC!AA284+PFC!AA284+'SF6'!AA284</f>
        <v>0</v>
      </c>
      <c r="AB284" s="94">
        <f>+'CO2'!AB284+'abs CO2'!AB284+'CH4'!AB284*PCG!$C$5+N2O!AB284*PCG!$C$6+HFC!AB284+PFC!AB284+'SF6'!AB284</f>
        <v>0</v>
      </c>
      <c r="AC284" s="94">
        <f>+'CO2'!AC284+'abs CO2'!AC284+'CH4'!AC284*PCG!$C$5+N2O!AC284*PCG!$C$6+HFC!AC284+PFC!AC284+'SF6'!AC284</f>
        <v>0</v>
      </c>
      <c r="AD284" s="94">
        <f>+'CO2'!AD284+'abs CO2'!AD284+'CH4'!AD284*PCG!$C$5+N2O!AD284*PCG!$C$6+HFC!AD284+PFC!AD284+'SF6'!AD284</f>
        <v>0</v>
      </c>
      <c r="AE284" s="94">
        <f>+'CO2'!AE284+'abs CO2'!AE284+'CH4'!AE284*PCG!$C$5+N2O!AE284*PCG!$C$6+HFC!AE284+PFC!AE284+'SF6'!AE284</f>
        <v>0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2.6729416422163213E-2</v>
      </c>
      <c r="D287" s="33">
        <f t="shared" si="71"/>
        <v>2.549550252185738E-2</v>
      </c>
      <c r="E287" s="33">
        <f t="shared" si="71"/>
        <v>2.4284156204723056E-2</v>
      </c>
      <c r="F287" s="33">
        <f t="shared" si="71"/>
        <v>2.3111297140799299E-2</v>
      </c>
      <c r="G287" s="33">
        <f t="shared" si="71"/>
        <v>2.1977170836721262E-2</v>
      </c>
      <c r="H287" s="33">
        <f t="shared" si="71"/>
        <v>2.087484347979357E-2</v>
      </c>
      <c r="I287" s="33">
        <f t="shared" si="71"/>
        <v>1.9900820100187511E-2</v>
      </c>
      <c r="J287" s="33">
        <f t="shared" si="71"/>
        <v>1.9364518356222108E-2</v>
      </c>
      <c r="K287" s="33">
        <f t="shared" si="71"/>
        <v>1.9286676990348268E-2</v>
      </c>
      <c r="L287" s="33">
        <f t="shared" si="71"/>
        <v>1.9135941152024872E-2</v>
      </c>
      <c r="M287" s="33">
        <f t="shared" si="71"/>
        <v>1.8935886432151453E-2</v>
      </c>
      <c r="N287" s="33">
        <f t="shared" si="71"/>
        <v>1.8293627305289946E-2</v>
      </c>
      <c r="O287" s="33">
        <f t="shared" si="71"/>
        <v>1.7502565502560536E-2</v>
      </c>
      <c r="P287" s="33">
        <f t="shared" si="71"/>
        <v>1.6566697890128133E-2</v>
      </c>
      <c r="Q287" s="33">
        <f t="shared" si="71"/>
        <v>1.5486058881333597E-2</v>
      </c>
      <c r="R287" s="33">
        <f t="shared" si="71"/>
        <v>1.4259199587524193E-2</v>
      </c>
      <c r="S287" s="33">
        <f t="shared" si="71"/>
        <v>1.2887629588672487E-2</v>
      </c>
      <c r="T287" s="33">
        <f t="shared" si="71"/>
        <v>1.1370860404593492E-2</v>
      </c>
      <c r="U287" s="33">
        <f t="shared" si="71"/>
        <v>8.6114613285443158E-3</v>
      </c>
      <c r="V287" s="33">
        <f t="shared" si="71"/>
        <v>6.1781358346465042E-3</v>
      </c>
      <c r="W287" s="33">
        <f t="shared" si="71"/>
        <v>4.0708839229000532E-3</v>
      </c>
      <c r="X287" s="33">
        <f t="shared" si="71"/>
        <v>3.5473690370833775E-3</v>
      </c>
      <c r="Y287" s="33">
        <f t="shared" si="71"/>
        <v>3.023854151266703E-3</v>
      </c>
      <c r="Z287" s="33">
        <f t="shared" si="71"/>
        <v>2.500339265450026E-3</v>
      </c>
      <c r="AA287" s="33">
        <f t="shared" si="71"/>
        <v>2.0957286644386246E-3</v>
      </c>
      <c r="AB287" s="33">
        <f t="shared" si="71"/>
        <v>1.4572021936193127E-3</v>
      </c>
      <c r="AC287" s="33">
        <f t="shared" si="71"/>
        <v>9.2979460800000002E-4</v>
      </c>
      <c r="AD287" s="33">
        <f t="shared" si="71"/>
        <v>9.6136563600000011E-4</v>
      </c>
      <c r="AE287" s="33">
        <f t="shared" si="71"/>
        <v>9.9293666399999977E-4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7.880549855995771E-5</v>
      </c>
      <c r="D288" s="94">
        <f>+'CO2'!D288+'abs CO2'!D288+'CH4'!D288*PCG!$C$5+N2O!D288*PCG!$C$6+HFC!D288+PFC!D288+'SF6'!D288</f>
        <v>8.2745958966500834E-5</v>
      </c>
      <c r="E288" s="94">
        <f>+'CO2'!E288+'abs CO2'!E288+'CH4'!E288*PCG!$C$5+N2O!E288*PCG!$C$6+HFC!E288+PFC!E288+'SF6'!E288</f>
        <v>7.4230678762634775E-5</v>
      </c>
      <c r="F288" s="94">
        <f>+'CO2'!F288+'abs CO2'!F288+'CH4'!F288*PCG!$C$5+N2O!F288*PCG!$C$6+HFC!F288+PFC!F288+'SF6'!F288</f>
        <v>6.6101749256223765E-5</v>
      </c>
      <c r="G288" s="94">
        <f>+'CO2'!G288+'abs CO2'!G288+'CH4'!G288*PCG!$C$5+N2O!G288*PCG!$C$6+HFC!G288+PFC!G288+'SF6'!G288</f>
        <v>6.2016256606151947E-5</v>
      </c>
      <c r="H288" s="94">
        <f>+'CO2'!H288+'abs CO2'!H288+'CH4'!H288*PCG!$C$5+N2O!H288*PCG!$C$6+HFC!H288+PFC!H288+'SF6'!H288</f>
        <v>5.504038811705156E-5</v>
      </c>
      <c r="I288" s="94">
        <f>+'CO2'!I288+'abs CO2'!I288+'CH4'!I288*PCG!$C$5+N2O!I288*PCG!$C$6+HFC!I288+PFC!I288+'SF6'!I288</f>
        <v>4.5727422692598951E-5</v>
      </c>
      <c r="J288" s="94">
        <f>+'CO2'!J288+'abs CO2'!J288+'CH4'!J288*PCG!$C$5+N2O!J288*PCG!$C$6+HFC!J288+PFC!J288+'SF6'!J288</f>
        <v>4.6887040440370792E-5</v>
      </c>
      <c r="K288" s="94">
        <f>+'CO2'!K288+'abs CO2'!K288+'CH4'!K288*PCG!$C$5+N2O!K288*PCG!$C$6+HFC!K288+PFC!K288+'SF6'!K288</f>
        <v>4.5042310956952204E-5</v>
      </c>
      <c r="L288" s="94">
        <f>+'CO2'!L288+'abs CO2'!L288+'CH4'!L288*PCG!$C$5+N2O!L288*PCG!$C$6+HFC!L288+PFC!L288+'SF6'!L288</f>
        <v>3.0748983313358091E-5</v>
      </c>
      <c r="M288" s="94">
        <f>+'CO2'!M288+'abs CO2'!M288+'CH4'!M288*PCG!$C$5+N2O!M288*PCG!$C$6+HFC!M288+PFC!M288+'SF6'!M288</f>
        <v>2.7582648409131063E-5</v>
      </c>
      <c r="N288" s="94">
        <f>+'CO2'!N288+'abs CO2'!N288+'CH4'!N288*PCG!$C$5+N2O!N288*PCG!$C$6+HFC!N288+PFC!N288+'SF6'!N288</f>
        <v>2.5278202814582336E-5</v>
      </c>
      <c r="O288" s="94">
        <f>+'CO2'!O288+'abs CO2'!O288+'CH4'!O288*PCG!$C$5+N2O!O288*PCG!$C$6+HFC!O288+PFC!O288+'SF6'!O288</f>
        <v>1.9778729460708623E-5</v>
      </c>
      <c r="P288" s="94">
        <f>+'CO2'!P288+'abs CO2'!P288+'CH4'!P288*PCG!$C$5+N2O!P288*PCG!$C$6+HFC!P288+PFC!P288+'SF6'!P288</f>
        <v>1.5081094512412628E-5</v>
      </c>
      <c r="Q288" s="94">
        <f>+'CO2'!Q288+'abs CO2'!Q288+'CH4'!Q288*PCG!$C$5+N2O!Q288*PCG!$C$6+HFC!Q288+PFC!Q288+'SF6'!Q288</f>
        <v>1.1219711310569686E-5</v>
      </c>
      <c r="R288" s="94">
        <f>+'CO2'!R288+'abs CO2'!R288+'CH4'!R288*PCG!$C$5+N2O!R288*PCG!$C$6+HFC!R288+PFC!R288+'SF6'!R288</f>
        <v>6.7456912024305203E-6</v>
      </c>
      <c r="S288" s="94">
        <f>+'CO2'!S288+'abs CO2'!S288+'CH4'!S288*PCG!$C$5+N2O!S288*PCG!$C$6+HFC!S288+PFC!S288+'SF6'!S288</f>
        <v>3.1686141605684647E-6</v>
      </c>
      <c r="T288" s="94">
        <f>+'CO2'!T288+'abs CO2'!T288+'CH4'!T288*PCG!$C$5+N2O!T288*PCG!$C$6+HFC!T288+PFC!T288+'SF6'!T288</f>
        <v>0</v>
      </c>
      <c r="U288" s="94">
        <f>+'CO2'!U288+'abs CO2'!U288+'CH4'!U288*PCG!$C$5+N2O!U288*PCG!$C$6+HFC!U288+PFC!U288+'SF6'!U288</f>
        <v>0</v>
      </c>
      <c r="V288" s="94">
        <f>+'CO2'!V288+'abs CO2'!V288+'CH4'!V288*PCG!$C$5+N2O!V288*PCG!$C$6+HFC!V288+PFC!V288+'SF6'!V288</f>
        <v>0</v>
      </c>
      <c r="W288" s="94">
        <f>+'CO2'!W288+'abs CO2'!W288+'CH4'!W288*PCG!$C$5+N2O!W288*PCG!$C$6+HFC!W288+PFC!W288+'SF6'!W288</f>
        <v>0</v>
      </c>
      <c r="X288" s="94">
        <f>+'CO2'!X288+'abs CO2'!X288+'CH4'!X288*PCG!$C$5+N2O!X288*PCG!$C$6+HFC!X288+PFC!X288+'SF6'!X288</f>
        <v>0</v>
      </c>
      <c r="Y288" s="94">
        <f>+'CO2'!Y288+'abs CO2'!Y288+'CH4'!Y288*PCG!$C$5+N2O!Y288*PCG!$C$6+HFC!Y288+PFC!Y288+'SF6'!Y288</f>
        <v>0</v>
      </c>
      <c r="Z288" s="94">
        <f>+'CO2'!Z288+'abs CO2'!Z288+'CH4'!Z288*PCG!$C$5+N2O!Z288*PCG!$C$6+HFC!Z288+PFC!Z288+'SF6'!Z288</f>
        <v>0</v>
      </c>
      <c r="AA288" s="94">
        <f>+'CO2'!AA288+'abs CO2'!AA288+'CH4'!AA288*PCG!$C$5+N2O!AA288*PCG!$C$6+HFC!AA288+PFC!AA288+'SF6'!AA288</f>
        <v>0</v>
      </c>
      <c r="AB288" s="94">
        <f>+'CO2'!AB288+'abs CO2'!AB288+'CH4'!AB288*PCG!$C$5+N2O!AB288*PCG!$C$6+HFC!AB288+PFC!AB288+'SF6'!AB288</f>
        <v>0</v>
      </c>
      <c r="AC288" s="94">
        <f>+'CO2'!AC288+'abs CO2'!AC288+'CH4'!AC288*PCG!$C$5+N2O!AC288*PCG!$C$6+HFC!AC288+PFC!AC288+'SF6'!AC288</f>
        <v>0</v>
      </c>
      <c r="AD288" s="94">
        <f>+'CO2'!AD288+'abs CO2'!AD288+'CH4'!AD288*PCG!$C$5+N2O!AD288*PCG!$C$6+HFC!AD288+PFC!AD288+'SF6'!AD288</f>
        <v>0</v>
      </c>
      <c r="AE288" s="94">
        <f>+'CO2'!AE288+'abs CO2'!AE288+'CH4'!AE288*PCG!$C$5+N2O!AE288*PCG!$C$6+HFC!AE288+PFC!AE288+'SF6'!AE288</f>
        <v>0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2.6650610923603255E-2</v>
      </c>
      <c r="D289" s="94">
        <f>+'CO2'!D289+'abs CO2'!D289+'CH4'!D289*PCG!$C$5+N2O!D289*PCG!$C$6+HFC!D289+PFC!D289+'SF6'!D289</f>
        <v>2.5412756562890878E-2</v>
      </c>
      <c r="E289" s="94">
        <f>+'CO2'!E289+'abs CO2'!E289+'CH4'!E289*PCG!$C$5+N2O!E289*PCG!$C$6+HFC!E289+PFC!E289+'SF6'!E289</f>
        <v>2.4209925525960421E-2</v>
      </c>
      <c r="F289" s="94">
        <f>+'CO2'!F289+'abs CO2'!F289+'CH4'!F289*PCG!$C$5+N2O!F289*PCG!$C$6+HFC!F289+PFC!F289+'SF6'!F289</f>
        <v>2.3045195391543073E-2</v>
      </c>
      <c r="G289" s="94">
        <f>+'CO2'!G289+'abs CO2'!G289+'CH4'!G289*PCG!$C$5+N2O!G289*PCG!$C$6+HFC!G289+PFC!G289+'SF6'!G289</f>
        <v>2.1915154580115111E-2</v>
      </c>
      <c r="H289" s="94">
        <f>+'CO2'!H289+'abs CO2'!H289+'CH4'!H289*PCG!$C$5+N2O!H289*PCG!$C$6+HFC!H289+PFC!H289+'SF6'!H289</f>
        <v>2.0819803091676518E-2</v>
      </c>
      <c r="I289" s="94">
        <f>+'CO2'!I289+'abs CO2'!I289+'CH4'!I289*PCG!$C$5+N2O!I289*PCG!$C$6+HFC!I289+PFC!I289+'SF6'!I289</f>
        <v>1.9855092677494912E-2</v>
      </c>
      <c r="J289" s="94">
        <f>+'CO2'!J289+'abs CO2'!J289+'CH4'!J289*PCG!$C$5+N2O!J289*PCG!$C$6+HFC!J289+PFC!J289+'SF6'!J289</f>
        <v>1.9317631315781736E-2</v>
      </c>
      <c r="K289" s="94">
        <f>+'CO2'!K289+'abs CO2'!K289+'CH4'!K289*PCG!$C$5+N2O!K289*PCG!$C$6+HFC!K289+PFC!K289+'SF6'!K289</f>
        <v>1.9241634679391315E-2</v>
      </c>
      <c r="L289" s="94">
        <f>+'CO2'!L289+'abs CO2'!L289+'CH4'!L289*PCG!$C$5+N2O!L289*PCG!$C$6+HFC!L289+PFC!L289+'SF6'!L289</f>
        <v>1.9105192168711514E-2</v>
      </c>
      <c r="M289" s="94">
        <f>+'CO2'!M289+'abs CO2'!M289+'CH4'!M289*PCG!$C$5+N2O!M289*PCG!$C$6+HFC!M289+PFC!M289+'SF6'!M289</f>
        <v>1.8908303783742322E-2</v>
      </c>
      <c r="N289" s="94">
        <f>+'CO2'!N289+'abs CO2'!N289+'CH4'!N289*PCG!$C$5+N2O!N289*PCG!$C$6+HFC!N289+PFC!N289+'SF6'!N289</f>
        <v>1.8268349102475365E-2</v>
      </c>
      <c r="O289" s="94">
        <f>+'CO2'!O289+'abs CO2'!O289+'CH4'!O289*PCG!$C$5+N2O!O289*PCG!$C$6+HFC!O289+PFC!O289+'SF6'!O289</f>
        <v>1.7482786773099827E-2</v>
      </c>
      <c r="P289" s="94">
        <f>+'CO2'!P289+'abs CO2'!P289+'CH4'!P289*PCG!$C$5+N2O!P289*PCG!$C$6+HFC!P289+PFC!P289+'SF6'!P289</f>
        <v>1.6551616795615721E-2</v>
      </c>
      <c r="Q289" s="94">
        <f>+'CO2'!Q289+'abs CO2'!Q289+'CH4'!Q289*PCG!$C$5+N2O!Q289*PCG!$C$6+HFC!Q289+PFC!Q289+'SF6'!Q289</f>
        <v>1.5474839170023028E-2</v>
      </c>
      <c r="R289" s="94">
        <f>+'CO2'!R289+'abs CO2'!R289+'CH4'!R289*PCG!$C$5+N2O!R289*PCG!$C$6+HFC!R289+PFC!R289+'SF6'!R289</f>
        <v>1.4252453896321762E-2</v>
      </c>
      <c r="S289" s="94">
        <f>+'CO2'!S289+'abs CO2'!S289+'CH4'!S289*PCG!$C$5+N2O!S289*PCG!$C$6+HFC!S289+PFC!S289+'SF6'!S289</f>
        <v>1.2884460974511918E-2</v>
      </c>
      <c r="T289" s="94">
        <f>+'CO2'!T289+'abs CO2'!T289+'CH4'!T289*PCG!$C$5+N2O!T289*PCG!$C$6+HFC!T289+PFC!T289+'SF6'!T289</f>
        <v>1.1370860404593492E-2</v>
      </c>
      <c r="U289" s="94">
        <f>+'CO2'!U289+'abs CO2'!U289+'CH4'!U289*PCG!$C$5+N2O!U289*PCG!$C$6+HFC!U289+PFC!U289+'SF6'!U289</f>
        <v>8.6114613285443158E-3</v>
      </c>
      <c r="V289" s="94">
        <f>+'CO2'!V289+'abs CO2'!V289+'CH4'!V289*PCG!$C$5+N2O!V289*PCG!$C$6+HFC!V289+PFC!V289+'SF6'!V289</f>
        <v>6.1781358346465042E-3</v>
      </c>
      <c r="W289" s="94">
        <f>+'CO2'!W289+'abs CO2'!W289+'CH4'!W289*PCG!$C$5+N2O!W289*PCG!$C$6+HFC!W289+PFC!W289+'SF6'!W289</f>
        <v>4.0708839229000532E-3</v>
      </c>
      <c r="X289" s="94">
        <f>+'CO2'!X289+'abs CO2'!X289+'CH4'!X289*PCG!$C$5+N2O!X289*PCG!$C$6+HFC!X289+PFC!X289+'SF6'!X289</f>
        <v>3.5473690370833775E-3</v>
      </c>
      <c r="Y289" s="94">
        <f>+'CO2'!Y289+'abs CO2'!Y289+'CH4'!Y289*PCG!$C$5+N2O!Y289*PCG!$C$6+HFC!Y289+PFC!Y289+'SF6'!Y289</f>
        <v>3.023854151266703E-3</v>
      </c>
      <c r="Z289" s="94">
        <f>+'CO2'!Z289+'abs CO2'!Z289+'CH4'!Z289*PCG!$C$5+N2O!Z289*PCG!$C$6+HFC!Z289+PFC!Z289+'SF6'!Z289</f>
        <v>2.500339265450026E-3</v>
      </c>
      <c r="AA289" s="94">
        <f>+'CO2'!AA289+'abs CO2'!AA289+'CH4'!AA289*PCG!$C$5+N2O!AA289*PCG!$C$6+HFC!AA289+PFC!AA289+'SF6'!AA289</f>
        <v>2.0957286644386246E-3</v>
      </c>
      <c r="AB289" s="94">
        <f>+'CO2'!AB289+'abs CO2'!AB289+'CH4'!AB289*PCG!$C$5+N2O!AB289*PCG!$C$6+HFC!AB289+PFC!AB289+'SF6'!AB289</f>
        <v>1.4572021936193127E-3</v>
      </c>
      <c r="AC289" s="94">
        <f>+'CO2'!AC289+'abs CO2'!AC289+'CH4'!AC289*PCG!$C$5+N2O!AC289*PCG!$C$6+HFC!AC289+PFC!AC289+'SF6'!AC289</f>
        <v>9.2979460800000002E-4</v>
      </c>
      <c r="AD289" s="94">
        <f>+'CO2'!AD289+'abs CO2'!AD289+'CH4'!AD289*PCG!$C$5+N2O!AD289*PCG!$C$6+HFC!AD289+PFC!AD289+'SF6'!AD289</f>
        <v>9.6136563600000011E-4</v>
      </c>
      <c r="AE289" s="94">
        <f>+'CO2'!AE289+'abs CO2'!AE289+'CH4'!AE289*PCG!$C$5+N2O!AE289*PCG!$C$6+HFC!AE289+PFC!AE289+'SF6'!AE289</f>
        <v>9.9293666399999977E-4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0.26555407155272953</v>
      </c>
      <c r="D294" s="94">
        <f>+'CO2'!D294+'abs CO2'!D294+'CH4'!D294*PCG!$C$5+N2O!D294*PCG!$C$6+HFC!D294+PFC!D294+'SF6'!D294</f>
        <v>0.30015978291681883</v>
      </c>
      <c r="E294" s="94">
        <f>+'CO2'!E294+'abs CO2'!E294+'CH4'!E294*PCG!$C$5+N2O!E294*PCG!$C$6+HFC!E294+PFC!E294+'SF6'!E294</f>
        <v>0.32592554328340856</v>
      </c>
      <c r="F294" s="94">
        <f>+'CO2'!F294+'abs CO2'!F294+'CH4'!F294*PCG!$C$5+N2O!F294*PCG!$C$6+HFC!F294+PFC!F294+'SF6'!F294</f>
        <v>0.32717009854024776</v>
      </c>
      <c r="G294" s="94">
        <f>+'CO2'!G294+'abs CO2'!G294+'CH4'!G294*PCG!$C$5+N2O!G294*PCG!$C$6+HFC!G294+PFC!G294+'SF6'!G294</f>
        <v>0.31013059296920631</v>
      </c>
      <c r="H294" s="94">
        <f>+'CO2'!H294+'abs CO2'!H294+'CH4'!H294*PCG!$C$5+N2O!H294*PCG!$C$6+HFC!H294+PFC!H294+'SF6'!H294</f>
        <v>0.34638277496528025</v>
      </c>
      <c r="I294" s="94">
        <f>+'CO2'!I294+'abs CO2'!I294+'CH4'!I294*PCG!$C$5+N2O!I294*PCG!$C$6+HFC!I294+PFC!I294+'SF6'!I294</f>
        <v>0.45807856148180581</v>
      </c>
      <c r="J294" s="94">
        <f>+'CO2'!J294+'abs CO2'!J294+'CH4'!J294*PCG!$C$5+N2O!J294*PCG!$C$6+HFC!J294+PFC!J294+'SF6'!J294</f>
        <v>0.32129916190658075</v>
      </c>
      <c r="K294" s="94">
        <f>+'CO2'!K294+'abs CO2'!K294+'CH4'!K294*PCG!$C$5+N2O!K294*PCG!$C$6+HFC!K294+PFC!K294+'SF6'!K294</f>
        <v>0.36439853459438826</v>
      </c>
      <c r="L294" s="94">
        <f>+'CO2'!L294+'abs CO2'!L294+'CH4'!L294*PCG!$C$5+N2O!L294*PCG!$C$6+HFC!L294+PFC!L294+'SF6'!L294</f>
        <v>0.41884188788793358</v>
      </c>
      <c r="M294" s="94">
        <f>+'CO2'!M294+'abs CO2'!M294+'CH4'!M294*PCG!$C$5+N2O!M294*PCG!$C$6+HFC!M294+PFC!M294+'SF6'!M294</f>
        <v>0.46590224602274183</v>
      </c>
      <c r="N294" s="94">
        <f>+'CO2'!N294+'abs CO2'!N294+'CH4'!N294*PCG!$C$5+N2O!N294*PCG!$C$6+HFC!N294+PFC!N294+'SF6'!N294</f>
        <v>0.42055667476666503</v>
      </c>
      <c r="O294" s="94">
        <f>+'CO2'!O294+'abs CO2'!O294+'CH4'!O294*PCG!$C$5+N2O!O294*PCG!$C$6+HFC!O294+PFC!O294+'SF6'!O294</f>
        <v>0.47466864478565907</v>
      </c>
      <c r="P294" s="94">
        <f>+'CO2'!P294+'abs CO2'!P294+'CH4'!P294*PCG!$C$5+N2O!P294*PCG!$C$6+HFC!P294+PFC!P294+'SF6'!P294</f>
        <v>0.52791751736361869</v>
      </c>
      <c r="Q294" s="94">
        <f>+'CO2'!Q294+'abs CO2'!Q294+'CH4'!Q294*PCG!$C$5+N2O!Q294*PCG!$C$6+HFC!Q294+PFC!Q294+'SF6'!Q294</f>
        <v>0.54044267656966272</v>
      </c>
      <c r="R294" s="94">
        <f>+'CO2'!R294+'abs CO2'!R294+'CH4'!R294*PCG!$C$5+N2O!R294*PCG!$C$6+HFC!R294+PFC!R294+'SF6'!R294</f>
        <v>0.4541236799898038</v>
      </c>
      <c r="S294" s="94">
        <f>+'CO2'!S294+'abs CO2'!S294+'CH4'!S294*PCG!$C$5+N2O!S294*PCG!$C$6+HFC!S294+PFC!S294+'SF6'!S294</f>
        <v>0.4800323286855156</v>
      </c>
      <c r="T294" s="94">
        <f>+'CO2'!T294+'abs CO2'!T294+'CH4'!T294*PCG!$C$5+N2O!T294*PCG!$C$6+HFC!T294+PFC!T294+'SF6'!T294</f>
        <v>0.47479052854173698</v>
      </c>
      <c r="U294" s="94">
        <f>+'CO2'!U294+'abs CO2'!U294+'CH4'!U294*PCG!$C$5+N2O!U294*PCG!$C$6+HFC!U294+PFC!U294+'SF6'!U294</f>
        <v>0.52727987321696157</v>
      </c>
      <c r="V294" s="94">
        <f>+'CO2'!V294+'abs CO2'!V294+'CH4'!V294*PCG!$C$5+N2O!V294*PCG!$C$6+HFC!V294+PFC!V294+'SF6'!V294</f>
        <v>0.46350601594898788</v>
      </c>
      <c r="W294" s="94">
        <f>+'CO2'!W294+'abs CO2'!W294+'CH4'!W294*PCG!$C$5+N2O!W294*PCG!$C$6+HFC!W294+PFC!W294+'SF6'!W294</f>
        <v>0.58027619296504585</v>
      </c>
      <c r="X294" s="94">
        <f>+'CO2'!X294+'abs CO2'!X294+'CH4'!X294*PCG!$C$5+N2O!X294*PCG!$C$6+HFC!X294+PFC!X294+'SF6'!X294</f>
        <v>0.57508239193213839</v>
      </c>
      <c r="Y294" s="94">
        <f>+'CO2'!Y294+'abs CO2'!Y294+'CH4'!Y294*PCG!$C$5+N2O!Y294*PCG!$C$6+HFC!Y294+PFC!Y294+'SF6'!Y294</f>
        <v>0.5726460422317744</v>
      </c>
      <c r="Z294" s="94">
        <f>+'CO2'!Z294+'abs CO2'!Z294+'CH4'!Z294*PCG!$C$5+N2O!Z294*PCG!$C$6+HFC!Z294+PFC!Z294+'SF6'!Z294</f>
        <v>0.61589114897502373</v>
      </c>
      <c r="AA294" s="94">
        <f>+'CO2'!AA294+'abs CO2'!AA294+'CH4'!AA294*PCG!$C$5+N2O!AA294*PCG!$C$6+HFC!AA294+PFC!AA294+'SF6'!AA294</f>
        <v>0.58682219562779614</v>
      </c>
      <c r="AB294" s="94">
        <f>+'CO2'!AB294+'abs CO2'!AB294+'CH4'!AB294*PCG!$C$5+N2O!AB294*PCG!$C$6+HFC!AB294+PFC!AB294+'SF6'!AB294</f>
        <v>0.66610155847315677</v>
      </c>
      <c r="AC294" s="94">
        <f>+'CO2'!AC294+'abs CO2'!AC294+'CH4'!AC294*PCG!$C$5+N2O!AC294*PCG!$C$6+HFC!AC294+PFC!AC294+'SF6'!AC294</f>
        <v>0.54909269966527441</v>
      </c>
      <c r="AD294" s="94">
        <f>+'CO2'!AD294+'abs CO2'!AD294+'CH4'!AD294*PCG!$C$5+N2O!AD294*PCG!$C$6+HFC!AD294+PFC!AD294+'SF6'!AD294</f>
        <v>0.55555642869191335</v>
      </c>
      <c r="AE294" s="94">
        <f>+'CO2'!AE294+'abs CO2'!AE294+'CH4'!AE294*PCG!$C$5+N2O!AE294*PCG!$C$6+HFC!AE294+PFC!AE294+'SF6'!AE294</f>
        <v>0.56255995093715772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-174.49332757541885</v>
      </c>
      <c r="D297" s="32">
        <f t="shared" ref="D297:AE297" si="73">+D298+D383+D391+D399+D407+D415+D423+D424</f>
        <v>-175.59930772896402</v>
      </c>
      <c r="E297" s="32">
        <f t="shared" si="73"/>
        <v>-177.18580967280172</v>
      </c>
      <c r="F297" s="32">
        <f t="shared" si="73"/>
        <v>-178.66857748041917</v>
      </c>
      <c r="G297" s="32">
        <f t="shared" si="73"/>
        <v>-181.43872142656718</v>
      </c>
      <c r="H297" s="32">
        <f t="shared" si="73"/>
        <v>-182.83430652303608</v>
      </c>
      <c r="I297" s="32">
        <f t="shared" si="73"/>
        <v>-183.7078724187069</v>
      </c>
      <c r="J297" s="32">
        <f t="shared" si="73"/>
        <v>-184.34454383530817</v>
      </c>
      <c r="K297" s="32">
        <f t="shared" si="73"/>
        <v>-184.84666871481184</v>
      </c>
      <c r="L297" s="32">
        <f t="shared" si="73"/>
        <v>-185.56870735253034</v>
      </c>
      <c r="M297" s="32">
        <f t="shared" si="73"/>
        <v>-185.89252737363842</v>
      </c>
      <c r="N297" s="32">
        <f t="shared" si="73"/>
        <v>-186.39531184982624</v>
      </c>
      <c r="O297" s="32">
        <f t="shared" si="73"/>
        <v>-186.77010291135136</v>
      </c>
      <c r="P297" s="32">
        <f t="shared" si="73"/>
        <v>-188.17767189699762</v>
      </c>
      <c r="Q297" s="32">
        <f t="shared" si="73"/>
        <v>-189.02287288627988</v>
      </c>
      <c r="R297" s="32">
        <f t="shared" si="73"/>
        <v>-189.58979061718006</v>
      </c>
      <c r="S297" s="32">
        <f t="shared" si="73"/>
        <v>-189.96901749502214</v>
      </c>
      <c r="T297" s="32">
        <f t="shared" si="73"/>
        <v>-189.96570202428134</v>
      </c>
      <c r="U297" s="32">
        <f t="shared" si="73"/>
        <v>-190.24900642469814</v>
      </c>
      <c r="V297" s="32">
        <f t="shared" si="73"/>
        <v>-190.25400108481412</v>
      </c>
      <c r="W297" s="32">
        <f t="shared" si="73"/>
        <v>-190.26188695837078</v>
      </c>
      <c r="X297" s="32">
        <f t="shared" si="73"/>
        <v>-190.26235469488765</v>
      </c>
      <c r="Y297" s="28">
        <f t="shared" si="73"/>
        <v>-190.26653469488764</v>
      </c>
      <c r="Z297" s="28">
        <f t="shared" si="73"/>
        <v>-190.28262196141671</v>
      </c>
      <c r="AA297" s="28">
        <f t="shared" si="73"/>
        <v>-190.33273967167423</v>
      </c>
      <c r="AB297" s="28">
        <f t="shared" si="73"/>
        <v>-190.33995952456613</v>
      </c>
      <c r="AC297" s="28">
        <f t="shared" si="73"/>
        <v>-190.34859819123278</v>
      </c>
      <c r="AD297" s="28">
        <f t="shared" si="73"/>
        <v>-190.36085952456611</v>
      </c>
      <c r="AE297" s="28">
        <f t="shared" si="73"/>
        <v>-190.36403829448608</v>
      </c>
    </row>
    <row r="298" spans="1:31" x14ac:dyDescent="0.2">
      <c r="A298" s="9" t="s">
        <v>549</v>
      </c>
      <c r="B298" s="4" t="s">
        <v>550</v>
      </c>
      <c r="C298" s="33">
        <f>+C299+C367</f>
        <v>-174.49332757541885</v>
      </c>
      <c r="D298" s="33">
        <f t="shared" ref="D298:AE298" si="74">+D299+D367</f>
        <v>-175.59930772896402</v>
      </c>
      <c r="E298" s="33">
        <f t="shared" si="74"/>
        <v>-177.18580967280172</v>
      </c>
      <c r="F298" s="33">
        <f t="shared" si="74"/>
        <v>-178.66857748041917</v>
      </c>
      <c r="G298" s="33">
        <f t="shared" si="74"/>
        <v>-181.43872142656718</v>
      </c>
      <c r="H298" s="33">
        <f t="shared" si="74"/>
        <v>-182.83430652303608</v>
      </c>
      <c r="I298" s="33">
        <f t="shared" si="74"/>
        <v>-183.7078724187069</v>
      </c>
      <c r="J298" s="33">
        <f t="shared" si="74"/>
        <v>-184.34454383530817</v>
      </c>
      <c r="K298" s="33">
        <f t="shared" si="74"/>
        <v>-184.84666871481184</v>
      </c>
      <c r="L298" s="33">
        <f t="shared" si="74"/>
        <v>-185.56870735253034</v>
      </c>
      <c r="M298" s="33">
        <f t="shared" si="74"/>
        <v>-185.89252737363842</v>
      </c>
      <c r="N298" s="33">
        <f t="shared" si="74"/>
        <v>-186.39531184982624</v>
      </c>
      <c r="O298" s="33">
        <f t="shared" si="74"/>
        <v>-186.77010291135136</v>
      </c>
      <c r="P298" s="33">
        <f t="shared" si="74"/>
        <v>-188.17767189699762</v>
      </c>
      <c r="Q298" s="33">
        <f t="shared" si="74"/>
        <v>-189.02287288627988</v>
      </c>
      <c r="R298" s="33">
        <f t="shared" si="74"/>
        <v>-189.58979061718006</v>
      </c>
      <c r="S298" s="33">
        <f t="shared" si="74"/>
        <v>-189.96901749502214</v>
      </c>
      <c r="T298" s="33">
        <f t="shared" si="74"/>
        <v>-189.96570202428134</v>
      </c>
      <c r="U298" s="33">
        <f t="shared" si="74"/>
        <v>-190.24900642469814</v>
      </c>
      <c r="V298" s="33">
        <f t="shared" si="74"/>
        <v>-190.25400108481412</v>
      </c>
      <c r="W298" s="33">
        <f t="shared" si="74"/>
        <v>-190.26188695837078</v>
      </c>
      <c r="X298" s="33">
        <f t="shared" si="74"/>
        <v>-190.26235469488765</v>
      </c>
      <c r="Y298" s="21">
        <f t="shared" si="74"/>
        <v>-190.26653469488764</v>
      </c>
      <c r="Z298" s="21">
        <f t="shared" si="74"/>
        <v>-190.28262196141671</v>
      </c>
      <c r="AA298" s="21">
        <f t="shared" si="74"/>
        <v>-190.33273967167423</v>
      </c>
      <c r="AB298" s="21">
        <f t="shared" si="74"/>
        <v>-190.33995952456613</v>
      </c>
      <c r="AC298" s="21">
        <f t="shared" si="74"/>
        <v>-190.34859819123278</v>
      </c>
      <c r="AD298" s="21">
        <f t="shared" si="74"/>
        <v>-190.36085952456611</v>
      </c>
      <c r="AE298" s="21">
        <f t="shared" si="74"/>
        <v>-190.36420352456608</v>
      </c>
    </row>
    <row r="299" spans="1:31" x14ac:dyDescent="0.2">
      <c r="A299" s="9" t="s">
        <v>551</v>
      </c>
      <c r="B299" s="4" t="s">
        <v>552</v>
      </c>
      <c r="C299" s="33">
        <f>+C300+C349+C364</f>
        <v>-148.95532969409078</v>
      </c>
      <c r="D299" s="33">
        <f t="shared" ref="D299:AE299" si="75">+D300+D349+D364</f>
        <v>-150.05152594216071</v>
      </c>
      <c r="E299" s="33">
        <f t="shared" si="75"/>
        <v>-151.40573283152307</v>
      </c>
      <c r="F299" s="33">
        <f t="shared" si="75"/>
        <v>-152.34689585949272</v>
      </c>
      <c r="G299" s="33">
        <f t="shared" si="75"/>
        <v>-153.19142122278532</v>
      </c>
      <c r="H299" s="33">
        <f t="shared" si="75"/>
        <v>-154.45955104132426</v>
      </c>
      <c r="I299" s="33">
        <f t="shared" si="75"/>
        <v>-155.2511164148917</v>
      </c>
      <c r="J299" s="33">
        <f t="shared" si="75"/>
        <v>-155.59421187925483</v>
      </c>
      <c r="K299" s="33">
        <f t="shared" si="75"/>
        <v>-156.10003547770205</v>
      </c>
      <c r="L299" s="33">
        <f t="shared" si="75"/>
        <v>-156.60829375921566</v>
      </c>
      <c r="M299" s="33">
        <f t="shared" si="75"/>
        <v>-157.30199605110408</v>
      </c>
      <c r="N299" s="33">
        <f t="shared" si="75"/>
        <v>-155.24679965719849</v>
      </c>
      <c r="O299" s="33">
        <f t="shared" si="75"/>
        <v>-155.63511484113732</v>
      </c>
      <c r="P299" s="33">
        <f t="shared" si="75"/>
        <v>-178.77052353449113</v>
      </c>
      <c r="Q299" s="33">
        <f t="shared" si="75"/>
        <v>-179.25102107514795</v>
      </c>
      <c r="R299" s="33">
        <f t="shared" si="75"/>
        <v>-182.11040912377678</v>
      </c>
      <c r="S299" s="33">
        <f t="shared" si="75"/>
        <v>-182.70037330285083</v>
      </c>
      <c r="T299" s="33">
        <f t="shared" si="75"/>
        <v>-182.66953207862429</v>
      </c>
      <c r="U299" s="33">
        <f t="shared" si="75"/>
        <v>-182.71052430335379</v>
      </c>
      <c r="V299" s="33">
        <f t="shared" si="75"/>
        <v>-182.81999505351527</v>
      </c>
      <c r="W299" s="33">
        <f t="shared" si="75"/>
        <v>-182.99283414043509</v>
      </c>
      <c r="X299" s="33">
        <f t="shared" si="75"/>
        <v>-183.00308578242721</v>
      </c>
      <c r="Y299" s="21">
        <f t="shared" si="75"/>
        <v>-183.23956083690257</v>
      </c>
      <c r="Z299" s="21">
        <f t="shared" si="75"/>
        <v>-183.79725288307944</v>
      </c>
      <c r="AA299" s="21">
        <f t="shared" si="75"/>
        <v>-185.77298917619234</v>
      </c>
      <c r="AB299" s="21">
        <f t="shared" si="75"/>
        <v>-186.02886135661706</v>
      </c>
      <c r="AC299" s="21">
        <f t="shared" si="75"/>
        <v>-186.27791235848426</v>
      </c>
      <c r="AD299" s="21">
        <f t="shared" si="75"/>
        <v>-186.72065929991484</v>
      </c>
      <c r="AE299" s="21">
        <f t="shared" si="75"/>
        <v>-186.83399578630625</v>
      </c>
    </row>
    <row r="300" spans="1:31" x14ac:dyDescent="0.2">
      <c r="A300" s="9" t="s">
        <v>553</v>
      </c>
      <c r="B300" s="4" t="s">
        <v>554</v>
      </c>
      <c r="C300" s="33">
        <f>+C301+C341</f>
        <v>-148.95532969409078</v>
      </c>
      <c r="D300" s="33">
        <f t="shared" ref="D300:AE300" si="76">+D301+D341</f>
        <v>-150.05152594216071</v>
      </c>
      <c r="E300" s="33">
        <f t="shared" si="76"/>
        <v>-151.40573283152307</v>
      </c>
      <c r="F300" s="33">
        <f t="shared" si="76"/>
        <v>-152.34689585949272</v>
      </c>
      <c r="G300" s="33">
        <f t="shared" si="76"/>
        <v>-153.19142122278532</v>
      </c>
      <c r="H300" s="33">
        <f t="shared" si="76"/>
        <v>-154.45955104132426</v>
      </c>
      <c r="I300" s="33">
        <f t="shared" si="76"/>
        <v>-155.2511164148917</v>
      </c>
      <c r="J300" s="33">
        <f t="shared" si="76"/>
        <v>-155.59421187925483</v>
      </c>
      <c r="K300" s="33">
        <f t="shared" si="76"/>
        <v>-156.10003547770205</v>
      </c>
      <c r="L300" s="33">
        <f t="shared" si="76"/>
        <v>-156.60829375921566</v>
      </c>
      <c r="M300" s="33">
        <f t="shared" si="76"/>
        <v>-157.30199605110408</v>
      </c>
      <c r="N300" s="33">
        <f t="shared" si="76"/>
        <v>-155.24679965719849</v>
      </c>
      <c r="O300" s="33">
        <f t="shared" si="76"/>
        <v>-155.63511484113732</v>
      </c>
      <c r="P300" s="33">
        <f t="shared" si="76"/>
        <v>-178.77052353449113</v>
      </c>
      <c r="Q300" s="33">
        <f t="shared" si="76"/>
        <v>-179.25102107514795</v>
      </c>
      <c r="R300" s="33">
        <f t="shared" si="76"/>
        <v>-182.11040912377678</v>
      </c>
      <c r="S300" s="33">
        <f t="shared" si="76"/>
        <v>-182.70037330285083</v>
      </c>
      <c r="T300" s="33">
        <f t="shared" si="76"/>
        <v>-182.66953207862429</v>
      </c>
      <c r="U300" s="33">
        <f t="shared" si="76"/>
        <v>-182.71052430335379</v>
      </c>
      <c r="V300" s="33">
        <f t="shared" si="76"/>
        <v>-182.81999505351527</v>
      </c>
      <c r="W300" s="33">
        <f t="shared" si="76"/>
        <v>-182.99283414043509</v>
      </c>
      <c r="X300" s="33">
        <f t="shared" si="76"/>
        <v>-183.00308578242721</v>
      </c>
      <c r="Y300" s="21">
        <f t="shared" si="76"/>
        <v>-183.23956083690257</v>
      </c>
      <c r="Z300" s="21">
        <f t="shared" si="76"/>
        <v>-183.79725288307944</v>
      </c>
      <c r="AA300" s="21">
        <f t="shared" si="76"/>
        <v>-185.77298917619234</v>
      </c>
      <c r="AB300" s="21">
        <f t="shared" si="76"/>
        <v>-186.02886135661706</v>
      </c>
      <c r="AC300" s="21">
        <f t="shared" si="76"/>
        <v>-186.27791235848426</v>
      </c>
      <c r="AD300" s="21">
        <f t="shared" si="76"/>
        <v>-186.72065929991484</v>
      </c>
      <c r="AE300" s="21">
        <f t="shared" si="76"/>
        <v>-186.83399578630625</v>
      </c>
    </row>
    <row r="301" spans="1:31" x14ac:dyDescent="0.2">
      <c r="A301" s="9" t="s">
        <v>555</v>
      </c>
      <c r="B301" s="4" t="s">
        <v>556</v>
      </c>
      <c r="C301" s="33">
        <f>+C302+C315+C328</f>
        <v>-23.464120776397053</v>
      </c>
      <c r="D301" s="33">
        <f t="shared" ref="D301:AE301" si="77">+D302+D315+D328</f>
        <v>-24.560317024466997</v>
      </c>
      <c r="E301" s="33">
        <f t="shared" si="77"/>
        <v>-25.914523913829363</v>
      </c>
      <c r="F301" s="33">
        <f t="shared" si="77"/>
        <v>-26.855686941799007</v>
      </c>
      <c r="G301" s="33">
        <f t="shared" si="77"/>
        <v>-27.700212305091604</v>
      </c>
      <c r="H301" s="33">
        <f t="shared" si="77"/>
        <v>-28.842589898785125</v>
      </c>
      <c r="I301" s="33">
        <f t="shared" si="77"/>
        <v>-29.469789571999019</v>
      </c>
      <c r="J301" s="33">
        <f t="shared" si="77"/>
        <v>-29.67082964901148</v>
      </c>
      <c r="K301" s="33">
        <f t="shared" si="77"/>
        <v>-30.058688973055325</v>
      </c>
      <c r="L301" s="33">
        <f t="shared" si="77"/>
        <v>-30.487320492668605</v>
      </c>
      <c r="M301" s="33">
        <f t="shared" si="77"/>
        <v>-30.666898458175897</v>
      </c>
      <c r="N301" s="33">
        <f t="shared" si="77"/>
        <v>-30.717790999007924</v>
      </c>
      <c r="O301" s="33">
        <f t="shared" si="77"/>
        <v>-30.791047176354137</v>
      </c>
      <c r="P301" s="33">
        <f t="shared" si="77"/>
        <v>-30.791047176354137</v>
      </c>
      <c r="Q301" s="33">
        <f t="shared" si="77"/>
        <v>-30.791047176354137</v>
      </c>
      <c r="R301" s="33">
        <f t="shared" si="77"/>
        <v>-30.791047176354137</v>
      </c>
      <c r="S301" s="33">
        <f t="shared" si="77"/>
        <v>-30.791047176354137</v>
      </c>
      <c r="T301" s="33">
        <f t="shared" si="77"/>
        <v>-30.791047176354137</v>
      </c>
      <c r="U301" s="33">
        <f t="shared" si="77"/>
        <v>-30.791047176354137</v>
      </c>
      <c r="V301" s="33">
        <f t="shared" si="77"/>
        <v>-30.791047176354137</v>
      </c>
      <c r="W301" s="33">
        <f t="shared" si="77"/>
        <v>-30.791047176354137</v>
      </c>
      <c r="X301" s="33">
        <f t="shared" si="77"/>
        <v>-30.791047176354137</v>
      </c>
      <c r="Y301" s="21">
        <f t="shared" si="77"/>
        <v>-30.791047176354137</v>
      </c>
      <c r="Z301" s="21">
        <f t="shared" si="77"/>
        <v>-30.791047176354137</v>
      </c>
      <c r="AA301" s="21">
        <f t="shared" si="77"/>
        <v>-30.791047176354137</v>
      </c>
      <c r="AB301" s="21">
        <f t="shared" si="77"/>
        <v>-30.791047176354137</v>
      </c>
      <c r="AC301" s="21">
        <f t="shared" si="77"/>
        <v>-30.791047176354137</v>
      </c>
      <c r="AD301" s="21">
        <f t="shared" si="77"/>
        <v>-30.791047176354137</v>
      </c>
      <c r="AE301" s="21">
        <f t="shared" si="77"/>
        <v>-30.791047176354137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-21.063127025749662</v>
      </c>
      <c r="D302" s="33">
        <f t="shared" si="78"/>
        <v>-21.063127025749662</v>
      </c>
      <c r="E302" s="33">
        <f t="shared" si="78"/>
        <v>-21.063127025749662</v>
      </c>
      <c r="F302" s="33">
        <f t="shared" si="78"/>
        <v>-21.063127025749662</v>
      </c>
      <c r="G302" s="33">
        <f t="shared" si="78"/>
        <v>-21.063127025749662</v>
      </c>
      <c r="H302" s="33">
        <f t="shared" si="78"/>
        <v>-21.063127025749662</v>
      </c>
      <c r="I302" s="33">
        <f t="shared" si="78"/>
        <v>-21.063127025749662</v>
      </c>
      <c r="J302" s="33">
        <f t="shared" si="78"/>
        <v>-21.063127025749662</v>
      </c>
      <c r="K302" s="33">
        <f t="shared" si="78"/>
        <v>-21.063127025749662</v>
      </c>
      <c r="L302" s="33">
        <f t="shared" si="78"/>
        <v>-21.063127025749662</v>
      </c>
      <c r="M302" s="33">
        <f t="shared" si="78"/>
        <v>-21.063127025749662</v>
      </c>
      <c r="N302" s="33">
        <f t="shared" si="78"/>
        <v>-21.063127025749662</v>
      </c>
      <c r="O302" s="33">
        <f t="shared" si="78"/>
        <v>-21.063127025749662</v>
      </c>
      <c r="P302" s="33">
        <f t="shared" si="78"/>
        <v>-21.063127025749662</v>
      </c>
      <c r="Q302" s="33">
        <f t="shared" si="78"/>
        <v>-21.063127025749662</v>
      </c>
      <c r="R302" s="33">
        <f t="shared" si="78"/>
        <v>-21.063127025749662</v>
      </c>
      <c r="S302" s="33">
        <f t="shared" si="78"/>
        <v>-21.063127025749662</v>
      </c>
      <c r="T302" s="33">
        <f t="shared" si="78"/>
        <v>-21.063127025749662</v>
      </c>
      <c r="U302" s="33">
        <f t="shared" si="78"/>
        <v>-21.063127025749662</v>
      </c>
      <c r="V302" s="33">
        <f t="shared" si="78"/>
        <v>-21.063127025749662</v>
      </c>
      <c r="W302" s="33">
        <f t="shared" si="78"/>
        <v>-21.063127025749662</v>
      </c>
      <c r="X302" s="33">
        <f t="shared" si="78"/>
        <v>-21.063127025749662</v>
      </c>
      <c r="Y302" s="33">
        <f t="shared" si="78"/>
        <v>-21.063127025749662</v>
      </c>
      <c r="Z302" s="33">
        <f t="shared" si="78"/>
        <v>-21.063127025749662</v>
      </c>
      <c r="AA302" s="33">
        <f t="shared" si="78"/>
        <v>-21.063127025749662</v>
      </c>
      <c r="AB302" s="33">
        <f t="shared" si="78"/>
        <v>-21.063127025749662</v>
      </c>
      <c r="AC302" s="33">
        <f t="shared" si="78"/>
        <v>-21.063127025749662</v>
      </c>
      <c r="AD302" s="33">
        <f t="shared" si="78"/>
        <v>-21.063127025749662</v>
      </c>
      <c r="AE302" s="33">
        <f t="shared" si="78"/>
        <v>-21.063127025749662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0</v>
      </c>
      <c r="D306" s="94">
        <f>+'CO2'!D306+'abs CO2'!D306+'CH4'!D306*PCG!$C$5+N2O!D306*PCG!$C$6+HFC!D306+PFC!D306+'SF6'!D306</f>
        <v>0</v>
      </c>
      <c r="E306" s="94">
        <f>+'CO2'!E306+'abs CO2'!E306+'CH4'!E306*PCG!$C$5+N2O!E306*PCG!$C$6+HFC!E306+PFC!E306+'SF6'!E306</f>
        <v>0</v>
      </c>
      <c r="F306" s="94">
        <f>+'CO2'!F306+'abs CO2'!F306+'CH4'!F306*PCG!$C$5+N2O!F306*PCG!$C$6+HFC!F306+PFC!F306+'SF6'!F306</f>
        <v>0</v>
      </c>
      <c r="G306" s="94">
        <f>+'CO2'!G306+'abs CO2'!G306+'CH4'!G306*PCG!$C$5+N2O!G306*PCG!$C$6+HFC!G306+PFC!G306+'SF6'!G306</f>
        <v>0</v>
      </c>
      <c r="H306" s="94">
        <f>+'CO2'!H306+'abs CO2'!H306+'CH4'!H306*PCG!$C$5+N2O!H306*PCG!$C$6+HFC!H306+PFC!H306+'SF6'!H306</f>
        <v>0</v>
      </c>
      <c r="I306" s="94">
        <f>+'CO2'!I306+'abs CO2'!I306+'CH4'!I306*PCG!$C$5+N2O!I306*PCG!$C$6+HFC!I306+PFC!I306+'SF6'!I306</f>
        <v>0</v>
      </c>
      <c r="J306" s="94">
        <f>+'CO2'!J306+'abs CO2'!J306+'CH4'!J306*PCG!$C$5+N2O!J306*PCG!$C$6+HFC!J306+PFC!J306+'SF6'!J306</f>
        <v>0</v>
      </c>
      <c r="K306" s="94">
        <f>+'CO2'!K306+'abs CO2'!K306+'CH4'!K306*PCG!$C$5+N2O!K306*PCG!$C$6+HFC!K306+PFC!K306+'SF6'!K306</f>
        <v>0</v>
      </c>
      <c r="L306" s="94">
        <f>+'CO2'!L306+'abs CO2'!L306+'CH4'!L306*PCG!$C$5+N2O!L306*PCG!$C$6+HFC!L306+PFC!L306+'SF6'!L306</f>
        <v>0</v>
      </c>
      <c r="M306" s="94">
        <f>+'CO2'!M306+'abs CO2'!M306+'CH4'!M306*PCG!$C$5+N2O!M306*PCG!$C$6+HFC!M306+PFC!M306+'SF6'!M306</f>
        <v>0</v>
      </c>
      <c r="N306" s="94">
        <f>+'CO2'!N306+'abs CO2'!N306+'CH4'!N306*PCG!$C$5+N2O!N306*PCG!$C$6+HFC!N306+PFC!N306+'SF6'!N306</f>
        <v>0</v>
      </c>
      <c r="O306" s="94">
        <f>+'CO2'!O306+'abs CO2'!O306+'CH4'!O306*PCG!$C$5+N2O!O306*PCG!$C$6+HFC!O306+PFC!O306+'SF6'!O306</f>
        <v>0</v>
      </c>
      <c r="P306" s="94">
        <f>+'CO2'!P306+'abs CO2'!P306+'CH4'!P306*PCG!$C$5+N2O!P306*PCG!$C$6+HFC!P306+PFC!P306+'SF6'!P306</f>
        <v>0</v>
      </c>
      <c r="Q306" s="94">
        <f>+'CO2'!Q306+'abs CO2'!Q306+'CH4'!Q306*PCG!$C$5+N2O!Q306*PCG!$C$6+HFC!Q306+PFC!Q306+'SF6'!Q306</f>
        <v>0</v>
      </c>
      <c r="R306" s="94">
        <f>+'CO2'!R306+'abs CO2'!R306+'CH4'!R306*PCG!$C$5+N2O!R306*PCG!$C$6+HFC!R306+PFC!R306+'SF6'!R306</f>
        <v>0</v>
      </c>
      <c r="S306" s="94">
        <f>+'CO2'!S306+'abs CO2'!S306+'CH4'!S306*PCG!$C$5+N2O!S306*PCG!$C$6+HFC!S306+PFC!S306+'SF6'!S306</f>
        <v>0</v>
      </c>
      <c r="T306" s="94">
        <f>+'CO2'!T306+'abs CO2'!T306+'CH4'!T306*PCG!$C$5+N2O!T306*PCG!$C$6+HFC!T306+PFC!T306+'SF6'!T306</f>
        <v>0</v>
      </c>
      <c r="U306" s="94">
        <f>+'CO2'!U306+'abs CO2'!U306+'CH4'!U306*PCG!$C$5+N2O!U306*PCG!$C$6+HFC!U306+PFC!U306+'SF6'!U306</f>
        <v>0</v>
      </c>
      <c r="V306" s="94">
        <f>+'CO2'!V306+'abs CO2'!V306+'CH4'!V306*PCG!$C$5+N2O!V306*PCG!$C$6+HFC!V306+PFC!V306+'SF6'!V306</f>
        <v>0</v>
      </c>
      <c r="W306" s="94">
        <f>+'CO2'!W306+'abs CO2'!W306+'CH4'!W306*PCG!$C$5+N2O!W306*PCG!$C$6+HFC!W306+PFC!W306+'SF6'!W306</f>
        <v>0</v>
      </c>
      <c r="X306" s="94">
        <f>+'CO2'!X306+'abs CO2'!X306+'CH4'!X306*PCG!$C$5+N2O!X306*PCG!$C$6+HFC!X306+PFC!X306+'SF6'!X306</f>
        <v>0</v>
      </c>
      <c r="Y306" s="94">
        <f>+'CO2'!Y306+'abs CO2'!Y306+'CH4'!Y306*PCG!$C$5+N2O!Y306*PCG!$C$6+HFC!Y306+PFC!Y306+'SF6'!Y306</f>
        <v>0</v>
      </c>
      <c r="Z306" s="94">
        <f>+'CO2'!Z306+'abs CO2'!Z306+'CH4'!Z306*PCG!$C$5+N2O!Z306*PCG!$C$6+HFC!Z306+PFC!Z306+'SF6'!Z306</f>
        <v>0</v>
      </c>
      <c r="AA306" s="94">
        <f>+'CO2'!AA306+'abs CO2'!AA306+'CH4'!AA306*PCG!$C$5+N2O!AA306*PCG!$C$6+HFC!AA306+PFC!AA306+'SF6'!AA306</f>
        <v>0</v>
      </c>
      <c r="AB306" s="94">
        <f>+'CO2'!AB306+'abs CO2'!AB306+'CH4'!AB306*PCG!$C$5+N2O!AB306*PCG!$C$6+HFC!AB306+PFC!AB306+'SF6'!AB306</f>
        <v>0</v>
      </c>
      <c r="AC306" s="94">
        <f>+'CO2'!AC306+'abs CO2'!AC306+'CH4'!AC306*PCG!$C$5+N2O!AC306*PCG!$C$6+HFC!AC306+PFC!AC306+'SF6'!AC306</f>
        <v>0</v>
      </c>
      <c r="AD306" s="94">
        <f>+'CO2'!AD306+'abs CO2'!AD306+'CH4'!AD306*PCG!$C$5+N2O!AD306*PCG!$C$6+HFC!AD306+PFC!AD306+'SF6'!AD306</f>
        <v>0</v>
      </c>
      <c r="AE306" s="94">
        <f>+'CO2'!AE306+'abs CO2'!AE306+'CH4'!AE306*PCG!$C$5+N2O!AE306*PCG!$C$6+HFC!AE306+PFC!AE306+'SF6'!AE306</f>
        <v>0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0</v>
      </c>
      <c r="D308" s="94">
        <f>+'CO2'!D308+'abs CO2'!D308+'CH4'!D308*PCG!$C$5+N2O!D308*PCG!$C$6+HFC!D308+PFC!D308+'SF6'!D308</f>
        <v>0</v>
      </c>
      <c r="E308" s="94">
        <f>+'CO2'!E308+'abs CO2'!E308+'CH4'!E308*PCG!$C$5+N2O!E308*PCG!$C$6+HFC!E308+PFC!E308+'SF6'!E308</f>
        <v>0</v>
      </c>
      <c r="F308" s="94">
        <f>+'CO2'!F308+'abs CO2'!F308+'CH4'!F308*PCG!$C$5+N2O!F308*PCG!$C$6+HFC!F308+PFC!F308+'SF6'!F308</f>
        <v>0</v>
      </c>
      <c r="G308" s="94">
        <f>+'CO2'!G308+'abs CO2'!G308+'CH4'!G308*PCG!$C$5+N2O!G308*PCG!$C$6+HFC!G308+PFC!G308+'SF6'!G308</f>
        <v>0</v>
      </c>
      <c r="H308" s="94">
        <f>+'CO2'!H308+'abs CO2'!H308+'CH4'!H308*PCG!$C$5+N2O!H308*PCG!$C$6+HFC!H308+PFC!H308+'SF6'!H308</f>
        <v>0</v>
      </c>
      <c r="I308" s="94">
        <f>+'CO2'!I308+'abs CO2'!I308+'CH4'!I308*PCG!$C$5+N2O!I308*PCG!$C$6+HFC!I308+PFC!I308+'SF6'!I308</f>
        <v>0</v>
      </c>
      <c r="J308" s="94">
        <f>+'CO2'!J308+'abs CO2'!J308+'CH4'!J308*PCG!$C$5+N2O!J308*PCG!$C$6+HFC!J308+PFC!J308+'SF6'!J308</f>
        <v>0</v>
      </c>
      <c r="K308" s="94">
        <f>+'CO2'!K308+'abs CO2'!K308+'CH4'!K308*PCG!$C$5+N2O!K308*PCG!$C$6+HFC!K308+PFC!K308+'SF6'!K308</f>
        <v>0</v>
      </c>
      <c r="L308" s="94">
        <f>+'CO2'!L308+'abs CO2'!L308+'CH4'!L308*PCG!$C$5+N2O!L308*PCG!$C$6+HFC!L308+PFC!L308+'SF6'!L308</f>
        <v>0</v>
      </c>
      <c r="M308" s="94">
        <f>+'CO2'!M308+'abs CO2'!M308+'CH4'!M308*PCG!$C$5+N2O!M308*PCG!$C$6+HFC!M308+PFC!M308+'SF6'!M308</f>
        <v>0</v>
      </c>
      <c r="N308" s="94">
        <f>+'CO2'!N308+'abs CO2'!N308+'CH4'!N308*PCG!$C$5+N2O!N308*PCG!$C$6+HFC!N308+PFC!N308+'SF6'!N308</f>
        <v>0</v>
      </c>
      <c r="O308" s="94">
        <f>+'CO2'!O308+'abs CO2'!O308+'CH4'!O308*PCG!$C$5+N2O!O308*PCG!$C$6+HFC!O308+PFC!O308+'SF6'!O308</f>
        <v>0</v>
      </c>
      <c r="P308" s="94">
        <f>+'CO2'!P308+'abs CO2'!P308+'CH4'!P308*PCG!$C$5+N2O!P308*PCG!$C$6+HFC!P308+PFC!P308+'SF6'!P308</f>
        <v>0</v>
      </c>
      <c r="Q308" s="94">
        <f>+'CO2'!Q308+'abs CO2'!Q308+'CH4'!Q308*PCG!$C$5+N2O!Q308*PCG!$C$6+HFC!Q308+PFC!Q308+'SF6'!Q308</f>
        <v>0</v>
      </c>
      <c r="R308" s="94">
        <f>+'CO2'!R308+'abs CO2'!R308+'CH4'!R308*PCG!$C$5+N2O!R308*PCG!$C$6+HFC!R308+PFC!R308+'SF6'!R308</f>
        <v>0</v>
      </c>
      <c r="S308" s="94">
        <f>+'CO2'!S308+'abs CO2'!S308+'CH4'!S308*PCG!$C$5+N2O!S308*PCG!$C$6+HFC!S308+PFC!S308+'SF6'!S308</f>
        <v>0</v>
      </c>
      <c r="T308" s="94">
        <f>+'CO2'!T308+'abs CO2'!T308+'CH4'!T308*PCG!$C$5+N2O!T308*PCG!$C$6+HFC!T308+PFC!T308+'SF6'!T308</f>
        <v>0</v>
      </c>
      <c r="U308" s="94">
        <f>+'CO2'!U308+'abs CO2'!U308+'CH4'!U308*PCG!$C$5+N2O!U308*PCG!$C$6+HFC!U308+PFC!U308+'SF6'!U308</f>
        <v>0</v>
      </c>
      <c r="V308" s="94">
        <f>+'CO2'!V308+'abs CO2'!V308+'CH4'!V308*PCG!$C$5+N2O!V308*PCG!$C$6+HFC!V308+PFC!V308+'SF6'!V308</f>
        <v>0</v>
      </c>
      <c r="W308" s="94">
        <f>+'CO2'!W308+'abs CO2'!W308+'CH4'!W308*PCG!$C$5+N2O!W308*PCG!$C$6+HFC!W308+PFC!W308+'SF6'!W308</f>
        <v>0</v>
      </c>
      <c r="X308" s="94">
        <f>+'CO2'!X308+'abs CO2'!X308+'CH4'!X308*PCG!$C$5+N2O!X308*PCG!$C$6+HFC!X308+PFC!X308+'SF6'!X308</f>
        <v>0</v>
      </c>
      <c r="Y308" s="94">
        <f>+'CO2'!Y308+'abs CO2'!Y308+'CH4'!Y308*PCG!$C$5+N2O!Y308*PCG!$C$6+HFC!Y308+PFC!Y308+'SF6'!Y308</f>
        <v>0</v>
      </c>
      <c r="Z308" s="94">
        <f>+'CO2'!Z308+'abs CO2'!Z308+'CH4'!Z308*PCG!$C$5+N2O!Z308*PCG!$C$6+HFC!Z308+PFC!Z308+'SF6'!Z308</f>
        <v>0</v>
      </c>
      <c r="AA308" s="94">
        <f>+'CO2'!AA308+'abs CO2'!AA308+'CH4'!AA308*PCG!$C$5+N2O!AA308*PCG!$C$6+HFC!AA308+PFC!AA308+'SF6'!AA308</f>
        <v>0</v>
      </c>
      <c r="AB308" s="94">
        <f>+'CO2'!AB308+'abs CO2'!AB308+'CH4'!AB308*PCG!$C$5+N2O!AB308*PCG!$C$6+HFC!AB308+PFC!AB308+'SF6'!AB308</f>
        <v>0</v>
      </c>
      <c r="AC308" s="94">
        <f>+'CO2'!AC308+'abs CO2'!AC308+'CH4'!AC308*PCG!$C$5+N2O!AC308*PCG!$C$6+HFC!AC308+PFC!AC308+'SF6'!AC308</f>
        <v>0</v>
      </c>
      <c r="AD308" s="94">
        <f>+'CO2'!AD308+'abs CO2'!AD308+'CH4'!AD308*PCG!$C$5+N2O!AD308*PCG!$C$6+HFC!AD308+PFC!AD308+'SF6'!AD308</f>
        <v>0</v>
      </c>
      <c r="AE308" s="94">
        <f>+'CO2'!AE308+'abs CO2'!AE308+'CH4'!AE308*PCG!$C$5+N2O!AE308*PCG!$C$6+HFC!AE308+PFC!AE308+'SF6'!AE308</f>
        <v>0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0</v>
      </c>
      <c r="D311" s="94">
        <f>+'CO2'!D311+'abs CO2'!D311+'CH4'!D311*PCG!$C$5+N2O!D311*PCG!$C$6+HFC!D311+PFC!D311+'SF6'!D311</f>
        <v>0</v>
      </c>
      <c r="E311" s="94">
        <f>+'CO2'!E311+'abs CO2'!E311+'CH4'!E311*PCG!$C$5+N2O!E311*PCG!$C$6+HFC!E311+PFC!E311+'SF6'!E311</f>
        <v>0</v>
      </c>
      <c r="F311" s="94">
        <f>+'CO2'!F311+'abs CO2'!F311+'CH4'!F311*PCG!$C$5+N2O!F311*PCG!$C$6+HFC!F311+PFC!F311+'SF6'!F311</f>
        <v>0</v>
      </c>
      <c r="G311" s="94">
        <f>+'CO2'!G311+'abs CO2'!G311+'CH4'!G311*PCG!$C$5+N2O!G311*PCG!$C$6+HFC!G311+PFC!G311+'SF6'!G311</f>
        <v>0</v>
      </c>
      <c r="H311" s="94">
        <f>+'CO2'!H311+'abs CO2'!H311+'CH4'!H311*PCG!$C$5+N2O!H311*PCG!$C$6+HFC!H311+PFC!H311+'SF6'!H311</f>
        <v>0</v>
      </c>
      <c r="I311" s="94">
        <f>+'CO2'!I311+'abs CO2'!I311+'CH4'!I311*PCG!$C$5+N2O!I311*PCG!$C$6+HFC!I311+PFC!I311+'SF6'!I311</f>
        <v>0</v>
      </c>
      <c r="J311" s="94">
        <f>+'CO2'!J311+'abs CO2'!J311+'CH4'!J311*PCG!$C$5+N2O!J311*PCG!$C$6+HFC!J311+PFC!J311+'SF6'!J311</f>
        <v>0</v>
      </c>
      <c r="K311" s="94">
        <f>+'CO2'!K311+'abs CO2'!K311+'CH4'!K311*PCG!$C$5+N2O!K311*PCG!$C$6+HFC!K311+PFC!K311+'SF6'!K311</f>
        <v>0</v>
      </c>
      <c r="L311" s="94">
        <f>+'CO2'!L311+'abs CO2'!L311+'CH4'!L311*PCG!$C$5+N2O!L311*PCG!$C$6+HFC!L311+PFC!L311+'SF6'!L311</f>
        <v>0</v>
      </c>
      <c r="M311" s="94">
        <f>+'CO2'!M311+'abs CO2'!M311+'CH4'!M311*PCG!$C$5+N2O!M311*PCG!$C$6+HFC!M311+PFC!M311+'SF6'!M311</f>
        <v>0</v>
      </c>
      <c r="N311" s="94">
        <f>+'CO2'!N311+'abs CO2'!N311+'CH4'!N311*PCG!$C$5+N2O!N311*PCG!$C$6+HFC!N311+PFC!N311+'SF6'!N311</f>
        <v>0</v>
      </c>
      <c r="O311" s="94">
        <f>+'CO2'!O311+'abs CO2'!O311+'CH4'!O311*PCG!$C$5+N2O!O311*PCG!$C$6+HFC!O311+PFC!O311+'SF6'!O311</f>
        <v>0</v>
      </c>
      <c r="P311" s="94">
        <f>+'CO2'!P311+'abs CO2'!P311+'CH4'!P311*PCG!$C$5+N2O!P311*PCG!$C$6+HFC!P311+PFC!P311+'SF6'!P311</f>
        <v>0</v>
      </c>
      <c r="Q311" s="94">
        <f>+'CO2'!Q311+'abs CO2'!Q311+'CH4'!Q311*PCG!$C$5+N2O!Q311*PCG!$C$6+HFC!Q311+PFC!Q311+'SF6'!Q311</f>
        <v>0</v>
      </c>
      <c r="R311" s="94">
        <f>+'CO2'!R311+'abs CO2'!R311+'CH4'!R311*PCG!$C$5+N2O!R311*PCG!$C$6+HFC!R311+PFC!R311+'SF6'!R311</f>
        <v>0</v>
      </c>
      <c r="S311" s="94">
        <f>+'CO2'!S311+'abs CO2'!S311+'CH4'!S311*PCG!$C$5+N2O!S311*PCG!$C$6+HFC!S311+PFC!S311+'SF6'!S311</f>
        <v>0</v>
      </c>
      <c r="T311" s="94">
        <f>+'CO2'!T311+'abs CO2'!T311+'CH4'!T311*PCG!$C$5+N2O!T311*PCG!$C$6+HFC!T311+PFC!T311+'SF6'!T311</f>
        <v>0</v>
      </c>
      <c r="U311" s="94">
        <f>+'CO2'!U311+'abs CO2'!U311+'CH4'!U311*PCG!$C$5+N2O!U311*PCG!$C$6+HFC!U311+PFC!U311+'SF6'!U311</f>
        <v>0</v>
      </c>
      <c r="V311" s="94">
        <f>+'CO2'!V311+'abs CO2'!V311+'CH4'!V311*PCG!$C$5+N2O!V311*PCG!$C$6+HFC!V311+PFC!V311+'SF6'!V311</f>
        <v>0</v>
      </c>
      <c r="W311" s="94">
        <f>+'CO2'!W311+'abs CO2'!W311+'CH4'!W311*PCG!$C$5+N2O!W311*PCG!$C$6+HFC!W311+PFC!W311+'SF6'!W311</f>
        <v>0</v>
      </c>
      <c r="X311" s="94">
        <f>+'CO2'!X311+'abs CO2'!X311+'CH4'!X311*PCG!$C$5+N2O!X311*PCG!$C$6+HFC!X311+PFC!X311+'SF6'!X311</f>
        <v>0</v>
      </c>
      <c r="Y311" s="94">
        <f>+'CO2'!Y311+'abs CO2'!Y311+'CH4'!Y311*PCG!$C$5+N2O!Y311*PCG!$C$6+HFC!Y311+PFC!Y311+'SF6'!Y311</f>
        <v>0</v>
      </c>
      <c r="Z311" s="94">
        <f>+'CO2'!Z311+'abs CO2'!Z311+'CH4'!Z311*PCG!$C$5+N2O!Z311*PCG!$C$6+HFC!Z311+PFC!Z311+'SF6'!Z311</f>
        <v>0</v>
      </c>
      <c r="AA311" s="94">
        <f>+'CO2'!AA311+'abs CO2'!AA311+'CH4'!AA311*PCG!$C$5+N2O!AA311*PCG!$C$6+HFC!AA311+PFC!AA311+'SF6'!AA311</f>
        <v>0</v>
      </c>
      <c r="AB311" s="94">
        <f>+'CO2'!AB311+'abs CO2'!AB311+'CH4'!AB311*PCG!$C$5+N2O!AB311*PCG!$C$6+HFC!AB311+PFC!AB311+'SF6'!AB311</f>
        <v>0</v>
      </c>
      <c r="AC311" s="94">
        <f>+'CO2'!AC311+'abs CO2'!AC311+'CH4'!AC311*PCG!$C$5+N2O!AC311*PCG!$C$6+HFC!AC311+PFC!AC311+'SF6'!AC311</f>
        <v>0</v>
      </c>
      <c r="AD311" s="94">
        <f>+'CO2'!AD311+'abs CO2'!AD311+'CH4'!AD311*PCG!$C$5+N2O!AD311*PCG!$C$6+HFC!AD311+PFC!AD311+'SF6'!AD311</f>
        <v>0</v>
      </c>
      <c r="AE311" s="94">
        <f>+'CO2'!AE311+'abs CO2'!AE311+'CH4'!AE311*PCG!$C$5+N2O!AE311*PCG!$C$6+HFC!AE311+PFC!AE311+'SF6'!AE311</f>
        <v>0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-21.063127025749662</v>
      </c>
      <c r="D313" s="94">
        <f>+'CO2'!D313+'abs CO2'!D313+'CH4'!D313*PCG!$C$5+N2O!D313*PCG!$C$6+HFC!D313+PFC!D313+'SF6'!D313</f>
        <v>-21.063127025749662</v>
      </c>
      <c r="E313" s="94">
        <f>+'CO2'!E313+'abs CO2'!E313+'CH4'!E313*PCG!$C$5+N2O!E313*PCG!$C$6+HFC!E313+PFC!E313+'SF6'!E313</f>
        <v>-21.063127025749662</v>
      </c>
      <c r="F313" s="94">
        <f>+'CO2'!F313+'abs CO2'!F313+'CH4'!F313*PCG!$C$5+N2O!F313*PCG!$C$6+HFC!F313+PFC!F313+'SF6'!F313</f>
        <v>-21.063127025749662</v>
      </c>
      <c r="G313" s="94">
        <f>+'CO2'!G313+'abs CO2'!G313+'CH4'!G313*PCG!$C$5+N2O!G313*PCG!$C$6+HFC!G313+PFC!G313+'SF6'!G313</f>
        <v>-21.063127025749662</v>
      </c>
      <c r="H313" s="94">
        <f>+'CO2'!H313+'abs CO2'!H313+'CH4'!H313*PCG!$C$5+N2O!H313*PCG!$C$6+HFC!H313+PFC!H313+'SF6'!H313</f>
        <v>-21.063127025749662</v>
      </c>
      <c r="I313" s="94">
        <f>+'CO2'!I313+'abs CO2'!I313+'CH4'!I313*PCG!$C$5+N2O!I313*PCG!$C$6+HFC!I313+PFC!I313+'SF6'!I313</f>
        <v>-21.063127025749662</v>
      </c>
      <c r="J313" s="94">
        <f>+'CO2'!J313+'abs CO2'!J313+'CH4'!J313*PCG!$C$5+N2O!J313*PCG!$C$6+HFC!J313+PFC!J313+'SF6'!J313</f>
        <v>-21.063127025749662</v>
      </c>
      <c r="K313" s="94">
        <f>+'CO2'!K313+'abs CO2'!K313+'CH4'!K313*PCG!$C$5+N2O!K313*PCG!$C$6+HFC!K313+PFC!K313+'SF6'!K313</f>
        <v>-21.063127025749662</v>
      </c>
      <c r="L313" s="94">
        <f>+'CO2'!L313+'abs CO2'!L313+'CH4'!L313*PCG!$C$5+N2O!L313*PCG!$C$6+HFC!L313+PFC!L313+'SF6'!L313</f>
        <v>-21.063127025749662</v>
      </c>
      <c r="M313" s="94">
        <f>+'CO2'!M313+'abs CO2'!M313+'CH4'!M313*PCG!$C$5+N2O!M313*PCG!$C$6+HFC!M313+PFC!M313+'SF6'!M313</f>
        <v>-21.063127025749662</v>
      </c>
      <c r="N313" s="94">
        <f>+'CO2'!N313+'abs CO2'!N313+'CH4'!N313*PCG!$C$5+N2O!N313*PCG!$C$6+HFC!N313+PFC!N313+'SF6'!N313</f>
        <v>-21.063127025749662</v>
      </c>
      <c r="O313" s="94">
        <f>+'CO2'!O313+'abs CO2'!O313+'CH4'!O313*PCG!$C$5+N2O!O313*PCG!$C$6+HFC!O313+PFC!O313+'SF6'!O313</f>
        <v>-21.063127025749662</v>
      </c>
      <c r="P313" s="94">
        <f>+'CO2'!P313+'abs CO2'!P313+'CH4'!P313*PCG!$C$5+N2O!P313*PCG!$C$6+HFC!P313+PFC!P313+'SF6'!P313</f>
        <v>-21.063127025749662</v>
      </c>
      <c r="Q313" s="94">
        <f>+'CO2'!Q313+'abs CO2'!Q313+'CH4'!Q313*PCG!$C$5+N2O!Q313*PCG!$C$6+HFC!Q313+PFC!Q313+'SF6'!Q313</f>
        <v>-21.063127025749662</v>
      </c>
      <c r="R313" s="94">
        <f>+'CO2'!R313+'abs CO2'!R313+'CH4'!R313*PCG!$C$5+N2O!R313*PCG!$C$6+HFC!R313+PFC!R313+'SF6'!R313</f>
        <v>-21.063127025749662</v>
      </c>
      <c r="S313" s="94">
        <f>+'CO2'!S313+'abs CO2'!S313+'CH4'!S313*PCG!$C$5+N2O!S313*PCG!$C$6+HFC!S313+PFC!S313+'SF6'!S313</f>
        <v>-21.063127025749662</v>
      </c>
      <c r="T313" s="94">
        <f>+'CO2'!T313+'abs CO2'!T313+'CH4'!T313*PCG!$C$5+N2O!T313*PCG!$C$6+HFC!T313+PFC!T313+'SF6'!T313</f>
        <v>-21.063127025749662</v>
      </c>
      <c r="U313" s="94">
        <f>+'CO2'!U313+'abs CO2'!U313+'CH4'!U313*PCG!$C$5+N2O!U313*PCG!$C$6+HFC!U313+PFC!U313+'SF6'!U313</f>
        <v>-21.063127025749662</v>
      </c>
      <c r="V313" s="94">
        <f>+'CO2'!V313+'abs CO2'!V313+'CH4'!V313*PCG!$C$5+N2O!V313*PCG!$C$6+HFC!V313+PFC!V313+'SF6'!V313</f>
        <v>-21.063127025749662</v>
      </c>
      <c r="W313" s="94">
        <f>+'CO2'!W313+'abs CO2'!W313+'CH4'!W313*PCG!$C$5+N2O!W313*PCG!$C$6+HFC!W313+PFC!W313+'SF6'!W313</f>
        <v>-21.063127025749662</v>
      </c>
      <c r="X313" s="94">
        <f>+'CO2'!X313+'abs CO2'!X313+'CH4'!X313*PCG!$C$5+N2O!X313*PCG!$C$6+HFC!X313+PFC!X313+'SF6'!X313</f>
        <v>-21.063127025749662</v>
      </c>
      <c r="Y313" s="94">
        <f>+'CO2'!Y313+'abs CO2'!Y313+'CH4'!Y313*PCG!$C$5+N2O!Y313*PCG!$C$6+HFC!Y313+PFC!Y313+'SF6'!Y313</f>
        <v>-21.063127025749662</v>
      </c>
      <c r="Z313" s="94">
        <f>+'CO2'!Z313+'abs CO2'!Z313+'CH4'!Z313*PCG!$C$5+N2O!Z313*PCG!$C$6+HFC!Z313+PFC!Z313+'SF6'!Z313</f>
        <v>-21.063127025749662</v>
      </c>
      <c r="AA313" s="94">
        <f>+'CO2'!AA313+'abs CO2'!AA313+'CH4'!AA313*PCG!$C$5+N2O!AA313*PCG!$C$6+HFC!AA313+PFC!AA313+'SF6'!AA313</f>
        <v>-21.063127025749662</v>
      </c>
      <c r="AB313" s="94">
        <f>+'CO2'!AB313+'abs CO2'!AB313+'CH4'!AB313*PCG!$C$5+N2O!AB313*PCG!$C$6+HFC!AB313+PFC!AB313+'SF6'!AB313</f>
        <v>-21.063127025749662</v>
      </c>
      <c r="AC313" s="94">
        <f>+'CO2'!AC313+'abs CO2'!AC313+'CH4'!AC313*PCG!$C$5+N2O!AC313*PCG!$C$6+HFC!AC313+PFC!AC313+'SF6'!AC313</f>
        <v>-21.063127025749662</v>
      </c>
      <c r="AD313" s="94">
        <f>+'CO2'!AD313+'abs CO2'!AD313+'CH4'!AD313*PCG!$C$5+N2O!AD313*PCG!$C$6+HFC!AD313+PFC!AD313+'SF6'!AD313</f>
        <v>-21.063127025749662</v>
      </c>
      <c r="AE313" s="94">
        <f>+'CO2'!AE313+'abs CO2'!AE313+'CH4'!AE313*PCG!$C$5+N2O!AE313*PCG!$C$6+HFC!AE313+PFC!AE313+'SF6'!AE313</f>
        <v>-21.063127025749662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0</v>
      </c>
      <c r="D314" s="94">
        <f>+'CO2'!D314+'abs CO2'!D314+'CH4'!D314*PCG!$C$5+N2O!D314*PCG!$C$6+HFC!D314+PFC!D314+'SF6'!D314</f>
        <v>0</v>
      </c>
      <c r="E314" s="94">
        <f>+'CO2'!E314+'abs CO2'!E314+'CH4'!E314*PCG!$C$5+N2O!E314*PCG!$C$6+HFC!E314+PFC!E314+'SF6'!E314</f>
        <v>0</v>
      </c>
      <c r="F314" s="94">
        <f>+'CO2'!F314+'abs CO2'!F314+'CH4'!F314*PCG!$C$5+N2O!F314*PCG!$C$6+HFC!F314+PFC!F314+'SF6'!F314</f>
        <v>0</v>
      </c>
      <c r="G314" s="94">
        <f>+'CO2'!G314+'abs CO2'!G314+'CH4'!G314*PCG!$C$5+N2O!G314*PCG!$C$6+HFC!G314+PFC!G314+'SF6'!G314</f>
        <v>0</v>
      </c>
      <c r="H314" s="94">
        <f>+'CO2'!H314+'abs CO2'!H314+'CH4'!H314*PCG!$C$5+N2O!H314*PCG!$C$6+HFC!H314+PFC!H314+'SF6'!H314</f>
        <v>0</v>
      </c>
      <c r="I314" s="94">
        <f>+'CO2'!I314+'abs CO2'!I314+'CH4'!I314*PCG!$C$5+N2O!I314*PCG!$C$6+HFC!I314+PFC!I314+'SF6'!I314</f>
        <v>0</v>
      </c>
      <c r="J314" s="94">
        <f>+'CO2'!J314+'abs CO2'!J314+'CH4'!J314*PCG!$C$5+N2O!J314*PCG!$C$6+HFC!J314+PFC!J314+'SF6'!J314</f>
        <v>0</v>
      </c>
      <c r="K314" s="94">
        <f>+'CO2'!K314+'abs CO2'!K314+'CH4'!K314*PCG!$C$5+N2O!K314*PCG!$C$6+HFC!K314+PFC!K314+'SF6'!K314</f>
        <v>0</v>
      </c>
      <c r="L314" s="94">
        <f>+'CO2'!L314+'abs CO2'!L314+'CH4'!L314*PCG!$C$5+N2O!L314*PCG!$C$6+HFC!L314+PFC!L314+'SF6'!L314</f>
        <v>0</v>
      </c>
      <c r="M314" s="94">
        <f>+'CO2'!M314+'abs CO2'!M314+'CH4'!M314*PCG!$C$5+N2O!M314*PCG!$C$6+HFC!M314+PFC!M314+'SF6'!M314</f>
        <v>0</v>
      </c>
      <c r="N314" s="94">
        <f>+'CO2'!N314+'abs CO2'!N314+'CH4'!N314*PCG!$C$5+N2O!N314*PCG!$C$6+HFC!N314+PFC!N314+'SF6'!N314</f>
        <v>0</v>
      </c>
      <c r="O314" s="94">
        <f>+'CO2'!O314+'abs CO2'!O314+'CH4'!O314*PCG!$C$5+N2O!O314*PCG!$C$6+HFC!O314+PFC!O314+'SF6'!O314</f>
        <v>0</v>
      </c>
      <c r="P314" s="94">
        <f>+'CO2'!P314+'abs CO2'!P314+'CH4'!P314*PCG!$C$5+N2O!P314*PCG!$C$6+HFC!P314+PFC!P314+'SF6'!P314</f>
        <v>0</v>
      </c>
      <c r="Q314" s="94">
        <f>+'CO2'!Q314+'abs CO2'!Q314+'CH4'!Q314*PCG!$C$5+N2O!Q314*PCG!$C$6+HFC!Q314+PFC!Q314+'SF6'!Q314</f>
        <v>0</v>
      </c>
      <c r="R314" s="94">
        <f>+'CO2'!R314+'abs CO2'!R314+'CH4'!R314*PCG!$C$5+N2O!R314*PCG!$C$6+HFC!R314+PFC!R314+'SF6'!R314</f>
        <v>0</v>
      </c>
      <c r="S314" s="94">
        <f>+'CO2'!S314+'abs CO2'!S314+'CH4'!S314*PCG!$C$5+N2O!S314*PCG!$C$6+HFC!S314+PFC!S314+'SF6'!S314</f>
        <v>0</v>
      </c>
      <c r="T314" s="94">
        <f>+'CO2'!T314+'abs CO2'!T314+'CH4'!T314*PCG!$C$5+N2O!T314*PCG!$C$6+HFC!T314+PFC!T314+'SF6'!T314</f>
        <v>0</v>
      </c>
      <c r="U314" s="94">
        <f>+'CO2'!U314+'abs CO2'!U314+'CH4'!U314*PCG!$C$5+N2O!U314*PCG!$C$6+HFC!U314+PFC!U314+'SF6'!U314</f>
        <v>0</v>
      </c>
      <c r="V314" s="94">
        <f>+'CO2'!V314+'abs CO2'!V314+'CH4'!V314*PCG!$C$5+N2O!V314*PCG!$C$6+HFC!V314+PFC!V314+'SF6'!V314</f>
        <v>0</v>
      </c>
      <c r="W314" s="94">
        <f>+'CO2'!W314+'abs CO2'!W314+'CH4'!W314*PCG!$C$5+N2O!W314*PCG!$C$6+HFC!W314+PFC!W314+'SF6'!W314</f>
        <v>0</v>
      </c>
      <c r="X314" s="94">
        <f>+'CO2'!X314+'abs CO2'!X314+'CH4'!X314*PCG!$C$5+N2O!X314*PCG!$C$6+HFC!X314+PFC!X314+'SF6'!X314</f>
        <v>0</v>
      </c>
      <c r="Y314" s="94">
        <f>+'CO2'!Y314+'abs CO2'!Y314+'CH4'!Y314*PCG!$C$5+N2O!Y314*PCG!$C$6+HFC!Y314+PFC!Y314+'SF6'!Y314</f>
        <v>0</v>
      </c>
      <c r="Z314" s="94">
        <f>+'CO2'!Z314+'abs CO2'!Z314+'CH4'!Z314*PCG!$C$5+N2O!Z314*PCG!$C$6+HFC!Z314+PFC!Z314+'SF6'!Z314</f>
        <v>0</v>
      </c>
      <c r="AA314" s="94">
        <f>+'CO2'!AA314+'abs CO2'!AA314+'CH4'!AA314*PCG!$C$5+N2O!AA314*PCG!$C$6+HFC!AA314+PFC!AA314+'SF6'!AA314</f>
        <v>0</v>
      </c>
      <c r="AB314" s="94">
        <f>+'CO2'!AB314+'abs CO2'!AB314+'CH4'!AB314*PCG!$C$5+N2O!AB314*PCG!$C$6+HFC!AB314+PFC!AB314+'SF6'!AB314</f>
        <v>0</v>
      </c>
      <c r="AC314" s="94">
        <f>+'CO2'!AC314+'abs CO2'!AC314+'CH4'!AC314*PCG!$C$5+N2O!AC314*PCG!$C$6+HFC!AC314+PFC!AC314+'SF6'!AC314</f>
        <v>0</v>
      </c>
      <c r="AD314" s="94">
        <f>+'CO2'!AD314+'abs CO2'!AD314+'CH4'!AD314*PCG!$C$5+N2O!AD314*PCG!$C$6+HFC!AD314+PFC!AD314+'SF6'!AD314</f>
        <v>0</v>
      </c>
      <c r="AE314" s="94">
        <f>+'CO2'!AE314+'abs CO2'!AE314+'CH4'!AE314*PCG!$C$5+N2O!AE314*PCG!$C$6+HFC!AE314+PFC!AE314+'SF6'!AE314</f>
        <v>0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-2.4009937506473906</v>
      </c>
      <c r="D315" s="33">
        <f t="shared" ref="D315:AE315" si="79">+D316+D317+D318+D319+D320+D321+D322+D323+D324+D325+D326+D327</f>
        <v>-3.4971899987173356</v>
      </c>
      <c r="E315" s="33">
        <f t="shared" si="79"/>
        <v>-4.8513968880797025</v>
      </c>
      <c r="F315" s="33">
        <f t="shared" si="79"/>
        <v>-5.7925599160493437</v>
      </c>
      <c r="G315" s="33">
        <f t="shared" si="79"/>
        <v>-6.6370852793419424</v>
      </c>
      <c r="H315" s="33">
        <f t="shared" si="79"/>
        <v>-7.779462873035464</v>
      </c>
      <c r="I315" s="33">
        <f t="shared" si="79"/>
        <v>-8.4066625462493576</v>
      </c>
      <c r="J315" s="33">
        <f t="shared" si="79"/>
        <v>-8.607702623261817</v>
      </c>
      <c r="K315" s="33">
        <f t="shared" si="79"/>
        <v>-8.9955619473056654</v>
      </c>
      <c r="L315" s="33">
        <f t="shared" si="79"/>
        <v>-9.4241934669189433</v>
      </c>
      <c r="M315" s="33">
        <f t="shared" si="79"/>
        <v>-9.6037714324262353</v>
      </c>
      <c r="N315" s="33">
        <f t="shared" si="79"/>
        <v>-9.6546639732582626</v>
      </c>
      <c r="O315" s="33">
        <f t="shared" si="79"/>
        <v>-9.7279201506044757</v>
      </c>
      <c r="P315" s="33">
        <f t="shared" si="79"/>
        <v>-9.7279201506044757</v>
      </c>
      <c r="Q315" s="33">
        <f t="shared" si="79"/>
        <v>-9.7279201506044757</v>
      </c>
      <c r="R315" s="33">
        <f t="shared" si="79"/>
        <v>-9.7279201506044757</v>
      </c>
      <c r="S315" s="33">
        <f t="shared" si="79"/>
        <v>-9.7279201506044757</v>
      </c>
      <c r="T315" s="33">
        <f t="shared" si="79"/>
        <v>-9.7279201506044757</v>
      </c>
      <c r="U315" s="33">
        <f t="shared" si="79"/>
        <v>-9.7279201506044757</v>
      </c>
      <c r="V315" s="33">
        <f t="shared" si="79"/>
        <v>-9.7279201506044757</v>
      </c>
      <c r="W315" s="33">
        <f t="shared" si="79"/>
        <v>-9.7279201506044757</v>
      </c>
      <c r="X315" s="33">
        <f t="shared" si="79"/>
        <v>-9.7279201506044757</v>
      </c>
      <c r="Y315" s="33">
        <f t="shared" si="79"/>
        <v>-9.7279201506044757</v>
      </c>
      <c r="Z315" s="33">
        <f t="shared" si="79"/>
        <v>-9.7279201506044757</v>
      </c>
      <c r="AA315" s="33">
        <f t="shared" si="79"/>
        <v>-9.7279201506044757</v>
      </c>
      <c r="AB315" s="33">
        <f t="shared" si="79"/>
        <v>-9.7279201506044757</v>
      </c>
      <c r="AC315" s="33">
        <f t="shared" si="79"/>
        <v>-9.7279201506044757</v>
      </c>
      <c r="AD315" s="33">
        <f t="shared" si="79"/>
        <v>-9.7279201506044757</v>
      </c>
      <c r="AE315" s="33">
        <f t="shared" si="79"/>
        <v>-9.7279201506044757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0</v>
      </c>
      <c r="H321" s="94">
        <f>+'CO2'!H321+'abs CO2'!H321+'CH4'!H321*PCG!$C$5+N2O!H321*PCG!$C$6+HFC!H321+PFC!H321+'SF6'!H321</f>
        <v>0</v>
      </c>
      <c r="I321" s="94">
        <f>+'CO2'!I321+'abs CO2'!I321+'CH4'!I321*PCG!$C$5+N2O!I321*PCG!$C$6+HFC!I321+PFC!I321+'SF6'!I321</f>
        <v>0</v>
      </c>
      <c r="J321" s="94">
        <f>+'CO2'!J321+'abs CO2'!J321+'CH4'!J321*PCG!$C$5+N2O!J321*PCG!$C$6+HFC!J321+PFC!J321+'SF6'!J321</f>
        <v>0</v>
      </c>
      <c r="K321" s="94">
        <f>+'CO2'!K321+'abs CO2'!K321+'CH4'!K321*PCG!$C$5+N2O!K321*PCG!$C$6+HFC!K321+PFC!K321+'SF6'!K321</f>
        <v>0</v>
      </c>
      <c r="L321" s="94">
        <f>+'CO2'!L321+'abs CO2'!L321+'CH4'!L321*PCG!$C$5+N2O!L321*PCG!$C$6+HFC!L321+PFC!L321+'SF6'!L321</f>
        <v>0</v>
      </c>
      <c r="M321" s="94">
        <f>+'CO2'!M321+'abs CO2'!M321+'CH4'!M321*PCG!$C$5+N2O!M321*PCG!$C$6+HFC!M321+PFC!M321+'SF6'!M321</f>
        <v>0</v>
      </c>
      <c r="N321" s="94">
        <f>+'CO2'!N321+'abs CO2'!N321+'CH4'!N321*PCG!$C$5+N2O!N321*PCG!$C$6+HFC!N321+PFC!N321+'SF6'!N321</f>
        <v>0</v>
      </c>
      <c r="O321" s="94">
        <f>+'CO2'!O321+'abs CO2'!O321+'CH4'!O321*PCG!$C$5+N2O!O321*PCG!$C$6+HFC!O321+PFC!O321+'SF6'!O321</f>
        <v>0</v>
      </c>
      <c r="P321" s="94">
        <f>+'CO2'!P321+'abs CO2'!P321+'CH4'!P321*PCG!$C$5+N2O!P321*PCG!$C$6+HFC!P321+PFC!P321+'SF6'!P321</f>
        <v>0</v>
      </c>
      <c r="Q321" s="94">
        <f>+'CO2'!Q321+'abs CO2'!Q321+'CH4'!Q321*PCG!$C$5+N2O!Q321*PCG!$C$6+HFC!Q321+PFC!Q321+'SF6'!Q321</f>
        <v>0</v>
      </c>
      <c r="R321" s="94">
        <f>+'CO2'!R321+'abs CO2'!R321+'CH4'!R321*PCG!$C$5+N2O!R321*PCG!$C$6+HFC!R321+PFC!R321+'SF6'!R321</f>
        <v>0</v>
      </c>
      <c r="S321" s="94">
        <f>+'CO2'!S321+'abs CO2'!S321+'CH4'!S321*PCG!$C$5+N2O!S321*PCG!$C$6+HFC!S321+PFC!S321+'SF6'!S321</f>
        <v>0</v>
      </c>
      <c r="T321" s="94">
        <f>+'CO2'!T321+'abs CO2'!T321+'CH4'!T321*PCG!$C$5+N2O!T321*PCG!$C$6+HFC!T321+PFC!T321+'SF6'!T321</f>
        <v>0</v>
      </c>
      <c r="U321" s="94">
        <f>+'CO2'!U321+'abs CO2'!U321+'CH4'!U321*PCG!$C$5+N2O!U321*PCG!$C$6+HFC!U321+PFC!U321+'SF6'!U321</f>
        <v>0</v>
      </c>
      <c r="V321" s="94">
        <f>+'CO2'!V321+'abs CO2'!V321+'CH4'!V321*PCG!$C$5+N2O!V321*PCG!$C$6+HFC!V321+PFC!V321+'SF6'!V321</f>
        <v>0</v>
      </c>
      <c r="W321" s="94">
        <f>+'CO2'!W321+'abs CO2'!W321+'CH4'!W321*PCG!$C$5+N2O!W321*PCG!$C$6+HFC!W321+PFC!W321+'SF6'!W321</f>
        <v>0</v>
      </c>
      <c r="X321" s="94">
        <f>+'CO2'!X321+'abs CO2'!X321+'CH4'!X321*PCG!$C$5+N2O!X321*PCG!$C$6+HFC!X321+PFC!X321+'SF6'!X321</f>
        <v>0</v>
      </c>
      <c r="Y321" s="94">
        <f>+'CO2'!Y321+'abs CO2'!Y321+'CH4'!Y321*PCG!$C$5+N2O!Y321*PCG!$C$6+HFC!Y321+PFC!Y321+'SF6'!Y321</f>
        <v>0</v>
      </c>
      <c r="Z321" s="94">
        <f>+'CO2'!Z321+'abs CO2'!Z321+'CH4'!Z321*PCG!$C$5+N2O!Z321*PCG!$C$6+HFC!Z321+PFC!Z321+'SF6'!Z321</f>
        <v>0</v>
      </c>
      <c r="AA321" s="94">
        <f>+'CO2'!AA321+'abs CO2'!AA321+'CH4'!AA321*PCG!$C$5+N2O!AA321*PCG!$C$6+HFC!AA321+PFC!AA321+'SF6'!AA321</f>
        <v>0</v>
      </c>
      <c r="AB321" s="94">
        <f>+'CO2'!AB321+'abs CO2'!AB321+'CH4'!AB321*PCG!$C$5+N2O!AB321*PCG!$C$6+HFC!AB321+PFC!AB321+'SF6'!AB321</f>
        <v>0</v>
      </c>
      <c r="AC321" s="94">
        <f>+'CO2'!AC321+'abs CO2'!AC321+'CH4'!AC321*PCG!$C$5+N2O!AC321*PCG!$C$6+HFC!AC321+PFC!AC321+'SF6'!AC321</f>
        <v>0</v>
      </c>
      <c r="AD321" s="94">
        <f>+'CO2'!AD321+'abs CO2'!AD321+'CH4'!AD321*PCG!$C$5+N2O!AD321*PCG!$C$6+HFC!AD321+PFC!AD321+'SF6'!AD321</f>
        <v>0</v>
      </c>
      <c r="AE321" s="94">
        <f>+'CO2'!AE321+'abs CO2'!AE321+'CH4'!AE321*PCG!$C$5+N2O!AE321*PCG!$C$6+HFC!AE321+PFC!AE321+'SF6'!AE321</f>
        <v>0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0</v>
      </c>
      <c r="V323" s="94">
        <f>+'CO2'!V323+'abs CO2'!V323+'CH4'!V323*PCG!$C$5+N2O!V323*PCG!$C$6+HFC!V323+PFC!V323+'SF6'!V323</f>
        <v>0</v>
      </c>
      <c r="W323" s="94">
        <f>+'CO2'!W323+'abs CO2'!W323+'CH4'!W323*PCG!$C$5+N2O!W323*PCG!$C$6+HFC!W323+PFC!W323+'SF6'!W323</f>
        <v>0</v>
      </c>
      <c r="X323" s="94">
        <f>+'CO2'!X323+'abs CO2'!X323+'CH4'!X323*PCG!$C$5+N2O!X323*PCG!$C$6+HFC!X323+PFC!X323+'SF6'!X323</f>
        <v>0</v>
      </c>
      <c r="Y323" s="94">
        <f>+'CO2'!Y323+'abs CO2'!Y323+'CH4'!Y323*PCG!$C$5+N2O!Y323*PCG!$C$6+HFC!Y323+PFC!Y323+'SF6'!Y323</f>
        <v>0</v>
      </c>
      <c r="Z323" s="94">
        <f>+'CO2'!Z323+'abs CO2'!Z323+'CH4'!Z323*PCG!$C$5+N2O!Z323*PCG!$C$6+HFC!Z323+PFC!Z323+'SF6'!Z323</f>
        <v>0</v>
      </c>
      <c r="AA323" s="94">
        <f>+'CO2'!AA323+'abs CO2'!AA323+'CH4'!AA323*PCG!$C$5+N2O!AA323*PCG!$C$6+HFC!AA323+PFC!AA323+'SF6'!AA323</f>
        <v>0</v>
      </c>
      <c r="AB323" s="94">
        <f>+'CO2'!AB323+'abs CO2'!AB323+'CH4'!AB323*PCG!$C$5+N2O!AB323*PCG!$C$6+HFC!AB323+PFC!AB323+'SF6'!AB323</f>
        <v>0</v>
      </c>
      <c r="AC323" s="94">
        <f>+'CO2'!AC323+'abs CO2'!AC323+'CH4'!AC323*PCG!$C$5+N2O!AC323*PCG!$C$6+HFC!AC323+PFC!AC323+'SF6'!AC323</f>
        <v>0</v>
      </c>
      <c r="AD323" s="94">
        <f>+'CO2'!AD323+'abs CO2'!AD323+'CH4'!AD323*PCG!$C$5+N2O!AD323*PCG!$C$6+HFC!AD323+PFC!AD323+'SF6'!AD323</f>
        <v>0</v>
      </c>
      <c r="AE323" s="94">
        <f>+'CO2'!AE323+'abs CO2'!AE323+'CH4'!AE323*PCG!$C$5+N2O!AE323*PCG!$C$6+HFC!AE323+PFC!AE323+'SF6'!AE323</f>
        <v>0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0</v>
      </c>
      <c r="D324" s="94">
        <f>+'CO2'!D324+'abs CO2'!D324+'CH4'!D324*PCG!$C$5+N2O!D324*PCG!$C$6+HFC!D324+PFC!D324+'SF6'!D324</f>
        <v>0</v>
      </c>
      <c r="E324" s="94">
        <f>+'CO2'!E324+'abs CO2'!E324+'CH4'!E324*PCG!$C$5+N2O!E324*PCG!$C$6+HFC!E324+PFC!E324+'SF6'!E324</f>
        <v>0</v>
      </c>
      <c r="F324" s="94">
        <f>+'CO2'!F324+'abs CO2'!F324+'CH4'!F324*PCG!$C$5+N2O!F324*PCG!$C$6+HFC!F324+PFC!F324+'SF6'!F324</f>
        <v>0</v>
      </c>
      <c r="G324" s="94">
        <f>+'CO2'!G324+'abs CO2'!G324+'CH4'!G324*PCG!$C$5+N2O!G324*PCG!$C$6+HFC!G324+PFC!G324+'SF6'!G324</f>
        <v>0</v>
      </c>
      <c r="H324" s="94">
        <f>+'CO2'!H324+'abs CO2'!H324+'CH4'!H324*PCG!$C$5+N2O!H324*PCG!$C$6+HFC!H324+PFC!H324+'SF6'!H324</f>
        <v>0</v>
      </c>
      <c r="I324" s="94">
        <f>+'CO2'!I324+'abs CO2'!I324+'CH4'!I324*PCG!$C$5+N2O!I324*PCG!$C$6+HFC!I324+PFC!I324+'SF6'!I324</f>
        <v>0</v>
      </c>
      <c r="J324" s="94">
        <f>+'CO2'!J324+'abs CO2'!J324+'CH4'!J324*PCG!$C$5+N2O!J324*PCG!$C$6+HFC!J324+PFC!J324+'SF6'!J324</f>
        <v>0</v>
      </c>
      <c r="K324" s="94">
        <f>+'CO2'!K324+'abs CO2'!K324+'CH4'!K324*PCG!$C$5+N2O!K324*PCG!$C$6+HFC!K324+PFC!K324+'SF6'!K324</f>
        <v>0</v>
      </c>
      <c r="L324" s="94">
        <f>+'CO2'!L324+'abs CO2'!L324+'CH4'!L324*PCG!$C$5+N2O!L324*PCG!$C$6+HFC!L324+PFC!L324+'SF6'!L324</f>
        <v>0</v>
      </c>
      <c r="M324" s="94">
        <f>+'CO2'!M324+'abs CO2'!M324+'CH4'!M324*PCG!$C$5+N2O!M324*PCG!$C$6+HFC!M324+PFC!M324+'SF6'!M324</f>
        <v>0</v>
      </c>
      <c r="N324" s="94">
        <f>+'CO2'!N324+'abs CO2'!N324+'CH4'!N324*PCG!$C$5+N2O!N324*PCG!$C$6+HFC!N324+PFC!N324+'SF6'!N324</f>
        <v>0</v>
      </c>
      <c r="O324" s="94">
        <f>+'CO2'!O324+'abs CO2'!O324+'CH4'!O324*PCG!$C$5+N2O!O324*PCG!$C$6+HFC!O324+PFC!O324+'SF6'!O324</f>
        <v>0</v>
      </c>
      <c r="P324" s="94">
        <f>+'CO2'!P324+'abs CO2'!P324+'CH4'!P324*PCG!$C$5+N2O!P324*PCG!$C$6+HFC!P324+PFC!P324+'SF6'!P324</f>
        <v>0</v>
      </c>
      <c r="Q324" s="94">
        <f>+'CO2'!Q324+'abs CO2'!Q324+'CH4'!Q324*PCG!$C$5+N2O!Q324*PCG!$C$6+HFC!Q324+PFC!Q324+'SF6'!Q324</f>
        <v>0</v>
      </c>
      <c r="R324" s="94">
        <f>+'CO2'!R324+'abs CO2'!R324+'CH4'!R324*PCG!$C$5+N2O!R324*PCG!$C$6+HFC!R324+PFC!R324+'SF6'!R324</f>
        <v>0</v>
      </c>
      <c r="S324" s="94">
        <f>+'CO2'!S324+'abs CO2'!S324+'CH4'!S324*PCG!$C$5+N2O!S324*PCG!$C$6+HFC!S324+PFC!S324+'SF6'!S324</f>
        <v>0</v>
      </c>
      <c r="T324" s="94">
        <f>+'CO2'!T324+'abs CO2'!T324+'CH4'!T324*PCG!$C$5+N2O!T324*PCG!$C$6+HFC!T324+PFC!T324+'SF6'!T324</f>
        <v>0</v>
      </c>
      <c r="U324" s="94">
        <f>+'CO2'!U324+'abs CO2'!U324+'CH4'!U324*PCG!$C$5+N2O!U324*PCG!$C$6+HFC!U324+PFC!U324+'SF6'!U324</f>
        <v>0</v>
      </c>
      <c r="V324" s="94">
        <f>+'CO2'!V324+'abs CO2'!V324+'CH4'!V324*PCG!$C$5+N2O!V324*PCG!$C$6+HFC!V324+PFC!V324+'SF6'!V324</f>
        <v>0</v>
      </c>
      <c r="W324" s="94">
        <f>+'CO2'!W324+'abs CO2'!W324+'CH4'!W324*PCG!$C$5+N2O!W324*PCG!$C$6+HFC!W324+PFC!W324+'SF6'!W324</f>
        <v>0</v>
      </c>
      <c r="X324" s="94">
        <f>+'CO2'!X324+'abs CO2'!X324+'CH4'!X324*PCG!$C$5+N2O!X324*PCG!$C$6+HFC!X324+PFC!X324+'SF6'!X324</f>
        <v>0</v>
      </c>
      <c r="Y324" s="94">
        <f>+'CO2'!Y324+'abs CO2'!Y324+'CH4'!Y324*PCG!$C$5+N2O!Y324*PCG!$C$6+HFC!Y324+PFC!Y324+'SF6'!Y324</f>
        <v>0</v>
      </c>
      <c r="Z324" s="94">
        <f>+'CO2'!Z324+'abs CO2'!Z324+'CH4'!Z324*PCG!$C$5+N2O!Z324*PCG!$C$6+HFC!Z324+PFC!Z324+'SF6'!Z324</f>
        <v>0</v>
      </c>
      <c r="AA324" s="94">
        <f>+'CO2'!AA324+'abs CO2'!AA324+'CH4'!AA324*PCG!$C$5+N2O!AA324*PCG!$C$6+HFC!AA324+PFC!AA324+'SF6'!AA324</f>
        <v>0</v>
      </c>
      <c r="AB324" s="94">
        <f>+'CO2'!AB324+'abs CO2'!AB324+'CH4'!AB324*PCG!$C$5+N2O!AB324*PCG!$C$6+HFC!AB324+PFC!AB324+'SF6'!AB324</f>
        <v>0</v>
      </c>
      <c r="AC324" s="94">
        <f>+'CO2'!AC324+'abs CO2'!AC324+'CH4'!AC324*PCG!$C$5+N2O!AC324*PCG!$C$6+HFC!AC324+PFC!AC324+'SF6'!AC324</f>
        <v>0</v>
      </c>
      <c r="AD324" s="94">
        <f>+'CO2'!AD324+'abs CO2'!AD324+'CH4'!AD324*PCG!$C$5+N2O!AD324*PCG!$C$6+HFC!AD324+PFC!AD324+'SF6'!AD324</f>
        <v>0</v>
      </c>
      <c r="AE324" s="94">
        <f>+'CO2'!AE324+'abs CO2'!AE324+'CH4'!AE324*PCG!$C$5+N2O!AE324*PCG!$C$6+HFC!AE324+PFC!AE324+'SF6'!AE324</f>
        <v>0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0</v>
      </c>
      <c r="AB325" s="94">
        <f>+'CO2'!AB325+'abs CO2'!AB325+'CH4'!AB325*PCG!$C$5+N2O!AB325*PCG!$C$6+HFC!AB325+PFC!AB325+'SF6'!AB325</f>
        <v>0</v>
      </c>
      <c r="AC325" s="94">
        <f>+'CO2'!AC325+'abs CO2'!AC325+'CH4'!AC325*PCG!$C$5+N2O!AC325*PCG!$C$6+HFC!AC325+PFC!AC325+'SF6'!AC325</f>
        <v>0</v>
      </c>
      <c r="AD325" s="94">
        <f>+'CO2'!AD325+'abs CO2'!AD325+'CH4'!AD325*PCG!$C$5+N2O!AD325*PCG!$C$6+HFC!AD325+PFC!AD325+'SF6'!AD325</f>
        <v>0</v>
      </c>
      <c r="AE325" s="94">
        <f>+'CO2'!AE325+'abs CO2'!AE325+'CH4'!AE325*PCG!$C$5+N2O!AE325*PCG!$C$6+HFC!AE325+PFC!AE325+'SF6'!AE325</f>
        <v>0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-2.4009937506473906</v>
      </c>
      <c r="D326" s="94">
        <f>+'CO2'!D326+'abs CO2'!D326+'CH4'!D326*PCG!$C$5+N2O!D326*PCG!$C$6+HFC!D326+PFC!D326+'SF6'!D326</f>
        <v>-3.4971899987173356</v>
      </c>
      <c r="E326" s="94">
        <f>+'CO2'!E326+'abs CO2'!E326+'CH4'!E326*PCG!$C$5+N2O!E326*PCG!$C$6+HFC!E326+PFC!E326+'SF6'!E326</f>
        <v>-4.8513968880797025</v>
      </c>
      <c r="F326" s="94">
        <f>+'CO2'!F326+'abs CO2'!F326+'CH4'!F326*PCG!$C$5+N2O!F326*PCG!$C$6+HFC!F326+PFC!F326+'SF6'!F326</f>
        <v>-5.7925599160493437</v>
      </c>
      <c r="G326" s="94">
        <f>+'CO2'!G326+'abs CO2'!G326+'CH4'!G326*PCG!$C$5+N2O!G326*PCG!$C$6+HFC!G326+PFC!G326+'SF6'!G326</f>
        <v>-6.6370852793419424</v>
      </c>
      <c r="H326" s="94">
        <f>+'CO2'!H326+'abs CO2'!H326+'CH4'!H326*PCG!$C$5+N2O!H326*PCG!$C$6+HFC!H326+PFC!H326+'SF6'!H326</f>
        <v>-7.779462873035464</v>
      </c>
      <c r="I326" s="94">
        <f>+'CO2'!I326+'abs CO2'!I326+'CH4'!I326*PCG!$C$5+N2O!I326*PCG!$C$6+HFC!I326+PFC!I326+'SF6'!I326</f>
        <v>-8.4066625462493576</v>
      </c>
      <c r="J326" s="94">
        <f>+'CO2'!J326+'abs CO2'!J326+'CH4'!J326*PCG!$C$5+N2O!J326*PCG!$C$6+HFC!J326+PFC!J326+'SF6'!J326</f>
        <v>-8.607702623261817</v>
      </c>
      <c r="K326" s="94">
        <f>+'CO2'!K326+'abs CO2'!K326+'CH4'!K326*PCG!$C$5+N2O!K326*PCG!$C$6+HFC!K326+PFC!K326+'SF6'!K326</f>
        <v>-8.9955619473056654</v>
      </c>
      <c r="L326" s="94">
        <f>+'CO2'!L326+'abs CO2'!L326+'CH4'!L326*PCG!$C$5+N2O!L326*PCG!$C$6+HFC!L326+PFC!L326+'SF6'!L326</f>
        <v>-9.4241934669189433</v>
      </c>
      <c r="M326" s="94">
        <f>+'CO2'!M326+'abs CO2'!M326+'CH4'!M326*PCG!$C$5+N2O!M326*PCG!$C$6+HFC!M326+PFC!M326+'SF6'!M326</f>
        <v>-9.6037714324262353</v>
      </c>
      <c r="N326" s="94">
        <f>+'CO2'!N326+'abs CO2'!N326+'CH4'!N326*PCG!$C$5+N2O!N326*PCG!$C$6+HFC!N326+PFC!N326+'SF6'!N326</f>
        <v>-9.6546639732582626</v>
      </c>
      <c r="O326" s="94">
        <f>+'CO2'!O326+'abs CO2'!O326+'CH4'!O326*PCG!$C$5+N2O!O326*PCG!$C$6+HFC!O326+PFC!O326+'SF6'!O326</f>
        <v>-9.7279201506044757</v>
      </c>
      <c r="P326" s="94">
        <f>+'CO2'!P326+'abs CO2'!P326+'CH4'!P326*PCG!$C$5+N2O!P326*PCG!$C$6+HFC!P326+PFC!P326+'SF6'!P326</f>
        <v>-9.7279201506044757</v>
      </c>
      <c r="Q326" s="94">
        <f>+'CO2'!Q326+'abs CO2'!Q326+'CH4'!Q326*PCG!$C$5+N2O!Q326*PCG!$C$6+HFC!Q326+PFC!Q326+'SF6'!Q326</f>
        <v>-9.7279201506044757</v>
      </c>
      <c r="R326" s="94">
        <f>+'CO2'!R326+'abs CO2'!R326+'CH4'!R326*PCG!$C$5+N2O!R326*PCG!$C$6+HFC!R326+PFC!R326+'SF6'!R326</f>
        <v>-9.7279201506044757</v>
      </c>
      <c r="S326" s="94">
        <f>+'CO2'!S326+'abs CO2'!S326+'CH4'!S326*PCG!$C$5+N2O!S326*PCG!$C$6+HFC!S326+PFC!S326+'SF6'!S326</f>
        <v>-9.7279201506044757</v>
      </c>
      <c r="T326" s="94">
        <f>+'CO2'!T326+'abs CO2'!T326+'CH4'!T326*PCG!$C$5+N2O!T326*PCG!$C$6+HFC!T326+PFC!T326+'SF6'!T326</f>
        <v>-9.7279201506044757</v>
      </c>
      <c r="U326" s="94">
        <f>+'CO2'!U326+'abs CO2'!U326+'CH4'!U326*PCG!$C$5+N2O!U326*PCG!$C$6+HFC!U326+PFC!U326+'SF6'!U326</f>
        <v>-9.7279201506044757</v>
      </c>
      <c r="V326" s="94">
        <f>+'CO2'!V326+'abs CO2'!V326+'CH4'!V326*PCG!$C$5+N2O!V326*PCG!$C$6+HFC!V326+PFC!V326+'SF6'!V326</f>
        <v>-9.7279201506044757</v>
      </c>
      <c r="W326" s="94">
        <f>+'CO2'!W326+'abs CO2'!W326+'CH4'!W326*PCG!$C$5+N2O!W326*PCG!$C$6+HFC!W326+PFC!W326+'SF6'!W326</f>
        <v>-9.7279201506044757</v>
      </c>
      <c r="X326" s="94">
        <f>+'CO2'!X326+'abs CO2'!X326+'CH4'!X326*PCG!$C$5+N2O!X326*PCG!$C$6+HFC!X326+PFC!X326+'SF6'!X326</f>
        <v>-9.7279201506044757</v>
      </c>
      <c r="Y326" s="94">
        <f>+'CO2'!Y326+'abs CO2'!Y326+'CH4'!Y326*PCG!$C$5+N2O!Y326*PCG!$C$6+HFC!Y326+PFC!Y326+'SF6'!Y326</f>
        <v>-9.7279201506044757</v>
      </c>
      <c r="Z326" s="94">
        <f>+'CO2'!Z326+'abs CO2'!Z326+'CH4'!Z326*PCG!$C$5+N2O!Z326*PCG!$C$6+HFC!Z326+PFC!Z326+'SF6'!Z326</f>
        <v>-9.7279201506044757</v>
      </c>
      <c r="AA326" s="94">
        <f>+'CO2'!AA326+'abs CO2'!AA326+'CH4'!AA326*PCG!$C$5+N2O!AA326*PCG!$C$6+HFC!AA326+PFC!AA326+'SF6'!AA326</f>
        <v>-9.7279201506044757</v>
      </c>
      <c r="AB326" s="94">
        <f>+'CO2'!AB326+'abs CO2'!AB326+'CH4'!AB326*PCG!$C$5+N2O!AB326*PCG!$C$6+HFC!AB326+PFC!AB326+'SF6'!AB326</f>
        <v>-9.7279201506044757</v>
      </c>
      <c r="AC326" s="94">
        <f>+'CO2'!AC326+'abs CO2'!AC326+'CH4'!AC326*PCG!$C$5+N2O!AC326*PCG!$C$6+HFC!AC326+PFC!AC326+'SF6'!AC326</f>
        <v>-9.7279201506044757</v>
      </c>
      <c r="AD326" s="94">
        <f>+'CO2'!AD326+'abs CO2'!AD326+'CH4'!AD326*PCG!$C$5+N2O!AD326*PCG!$C$6+HFC!AD326+PFC!AD326+'SF6'!AD326</f>
        <v>-9.7279201506044757</v>
      </c>
      <c r="AE326" s="94">
        <f>+'CO2'!AE326+'abs CO2'!AE326+'CH4'!AE326*PCG!$C$5+N2O!AE326*PCG!$C$6+HFC!AE326+PFC!AE326+'SF6'!AE326</f>
        <v>-9.7279201506044757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0</v>
      </c>
      <c r="D327" s="94">
        <f>+'CO2'!D327+'abs CO2'!D327+'CH4'!D327*PCG!$C$5+N2O!D327*PCG!$C$6+HFC!D327+PFC!D327+'SF6'!D327</f>
        <v>0</v>
      </c>
      <c r="E327" s="94">
        <f>+'CO2'!E327+'abs CO2'!E327+'CH4'!E327*PCG!$C$5+N2O!E327*PCG!$C$6+HFC!E327+PFC!E327+'SF6'!E327</f>
        <v>0</v>
      </c>
      <c r="F327" s="94">
        <f>+'CO2'!F327+'abs CO2'!F327+'CH4'!F327*PCG!$C$5+N2O!F327*PCG!$C$6+HFC!F327+PFC!F327+'SF6'!F327</f>
        <v>0</v>
      </c>
      <c r="G327" s="94">
        <f>+'CO2'!G327+'abs CO2'!G327+'CH4'!G327*PCG!$C$5+N2O!G327*PCG!$C$6+HFC!G327+PFC!G327+'SF6'!G327</f>
        <v>0</v>
      </c>
      <c r="H327" s="94">
        <f>+'CO2'!H327+'abs CO2'!H327+'CH4'!H327*PCG!$C$5+N2O!H327*PCG!$C$6+HFC!H327+PFC!H327+'SF6'!H327</f>
        <v>0</v>
      </c>
      <c r="I327" s="94">
        <f>+'CO2'!I327+'abs CO2'!I327+'CH4'!I327*PCG!$C$5+N2O!I327*PCG!$C$6+HFC!I327+PFC!I327+'SF6'!I327</f>
        <v>0</v>
      </c>
      <c r="J327" s="94">
        <f>+'CO2'!J327+'abs CO2'!J327+'CH4'!J327*PCG!$C$5+N2O!J327*PCG!$C$6+HFC!J327+PFC!J327+'SF6'!J327</f>
        <v>0</v>
      </c>
      <c r="K327" s="94">
        <f>+'CO2'!K327+'abs CO2'!K327+'CH4'!K327*PCG!$C$5+N2O!K327*PCG!$C$6+HFC!K327+PFC!K327+'SF6'!K327</f>
        <v>0</v>
      </c>
      <c r="L327" s="94">
        <f>+'CO2'!L327+'abs CO2'!L327+'CH4'!L327*PCG!$C$5+N2O!L327*PCG!$C$6+HFC!L327+PFC!L327+'SF6'!L327</f>
        <v>0</v>
      </c>
      <c r="M327" s="94">
        <f>+'CO2'!M327+'abs CO2'!M327+'CH4'!M327*PCG!$C$5+N2O!M327*PCG!$C$6+HFC!M327+PFC!M327+'SF6'!M327</f>
        <v>0</v>
      </c>
      <c r="N327" s="94">
        <f>+'CO2'!N327+'abs CO2'!N327+'CH4'!N327*PCG!$C$5+N2O!N327*PCG!$C$6+HFC!N327+PFC!N327+'SF6'!N327</f>
        <v>0</v>
      </c>
      <c r="O327" s="94">
        <f>+'CO2'!O327+'abs CO2'!O327+'CH4'!O327*PCG!$C$5+N2O!O327*PCG!$C$6+HFC!O327+PFC!O327+'SF6'!O327</f>
        <v>0</v>
      </c>
      <c r="P327" s="94">
        <f>+'CO2'!P327+'abs CO2'!P327+'CH4'!P327*PCG!$C$5+N2O!P327*PCG!$C$6+HFC!P327+PFC!P327+'SF6'!P327</f>
        <v>0</v>
      </c>
      <c r="Q327" s="94">
        <f>+'CO2'!Q327+'abs CO2'!Q327+'CH4'!Q327*PCG!$C$5+N2O!Q327*PCG!$C$6+HFC!Q327+PFC!Q327+'SF6'!Q327</f>
        <v>0</v>
      </c>
      <c r="R327" s="94">
        <f>+'CO2'!R327+'abs CO2'!R327+'CH4'!R327*PCG!$C$5+N2O!R327*PCG!$C$6+HFC!R327+PFC!R327+'SF6'!R327</f>
        <v>0</v>
      </c>
      <c r="S327" s="94">
        <f>+'CO2'!S327+'abs CO2'!S327+'CH4'!S327*PCG!$C$5+N2O!S327*PCG!$C$6+HFC!S327+PFC!S327+'SF6'!S327</f>
        <v>0</v>
      </c>
      <c r="T327" s="94">
        <f>+'CO2'!T327+'abs CO2'!T327+'CH4'!T327*PCG!$C$5+N2O!T327*PCG!$C$6+HFC!T327+PFC!T327+'SF6'!T327</f>
        <v>0</v>
      </c>
      <c r="U327" s="94">
        <f>+'CO2'!U327+'abs CO2'!U327+'CH4'!U327*PCG!$C$5+N2O!U327*PCG!$C$6+HFC!U327+PFC!U327+'SF6'!U327</f>
        <v>0</v>
      </c>
      <c r="V327" s="94">
        <f>+'CO2'!V327+'abs CO2'!V327+'CH4'!V327*PCG!$C$5+N2O!V327*PCG!$C$6+HFC!V327+PFC!V327+'SF6'!V327</f>
        <v>0</v>
      </c>
      <c r="W327" s="94">
        <f>+'CO2'!W327+'abs CO2'!W327+'CH4'!W327*PCG!$C$5+N2O!W327*PCG!$C$6+HFC!W327+PFC!W327+'SF6'!W327</f>
        <v>0</v>
      </c>
      <c r="X327" s="94">
        <f>+'CO2'!X327+'abs CO2'!X327+'CH4'!X327*PCG!$C$5+N2O!X327*PCG!$C$6+HFC!X327+PFC!X327+'SF6'!X327</f>
        <v>0</v>
      </c>
      <c r="Y327" s="94">
        <f>+'CO2'!Y327+'abs CO2'!Y327+'CH4'!Y327*PCG!$C$5+N2O!Y327*PCG!$C$6+HFC!Y327+PFC!Y327+'SF6'!Y327</f>
        <v>0</v>
      </c>
      <c r="Z327" s="94">
        <f>+'CO2'!Z327+'abs CO2'!Z327+'CH4'!Z327*PCG!$C$5+N2O!Z327*PCG!$C$6+HFC!Z327+PFC!Z327+'SF6'!Z327</f>
        <v>0</v>
      </c>
      <c r="AA327" s="94">
        <f>+'CO2'!AA327+'abs CO2'!AA327+'CH4'!AA327*PCG!$C$5+N2O!AA327*PCG!$C$6+HFC!AA327+PFC!AA327+'SF6'!AA327</f>
        <v>0</v>
      </c>
      <c r="AB327" s="94">
        <f>+'CO2'!AB327+'abs CO2'!AB327+'CH4'!AB327*PCG!$C$5+N2O!AB327*PCG!$C$6+HFC!AB327+PFC!AB327+'SF6'!AB327</f>
        <v>0</v>
      </c>
      <c r="AC327" s="94">
        <f>+'CO2'!AC327+'abs CO2'!AC327+'CH4'!AC327*PCG!$C$5+N2O!AC327*PCG!$C$6+HFC!AC327+PFC!AC327+'SF6'!AC327</f>
        <v>0</v>
      </c>
      <c r="AD327" s="94">
        <f>+'CO2'!AD327+'abs CO2'!AD327+'CH4'!AD327*PCG!$C$5+N2O!AD327*PCG!$C$6+HFC!AD327+PFC!AD327+'SF6'!AD327</f>
        <v>0</v>
      </c>
      <c r="AE327" s="94">
        <f>+'CO2'!AE327+'abs CO2'!AE327+'CH4'!AE327*PCG!$C$5+N2O!AE327*PCG!$C$6+HFC!AE327+PFC!AE327+'SF6'!AE327</f>
        <v>0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0</v>
      </c>
      <c r="D328" s="33">
        <f t="shared" si="80"/>
        <v>0</v>
      </c>
      <c r="E328" s="33">
        <f t="shared" si="80"/>
        <v>0</v>
      </c>
      <c r="F328" s="33">
        <f t="shared" si="80"/>
        <v>0</v>
      </c>
      <c r="G328" s="33">
        <f t="shared" si="80"/>
        <v>0</v>
      </c>
      <c r="H328" s="33">
        <f t="shared" si="80"/>
        <v>0</v>
      </c>
      <c r="I328" s="33">
        <f t="shared" si="80"/>
        <v>0</v>
      </c>
      <c r="J328" s="33">
        <f t="shared" si="80"/>
        <v>0</v>
      </c>
      <c r="K328" s="33">
        <f t="shared" si="80"/>
        <v>0</v>
      </c>
      <c r="L328" s="33">
        <f t="shared" si="80"/>
        <v>0</v>
      </c>
      <c r="M328" s="33">
        <f t="shared" si="80"/>
        <v>0</v>
      </c>
      <c r="N328" s="33">
        <f t="shared" si="80"/>
        <v>0</v>
      </c>
      <c r="O328" s="33">
        <f t="shared" si="80"/>
        <v>0</v>
      </c>
      <c r="P328" s="33">
        <f t="shared" si="80"/>
        <v>0</v>
      </c>
      <c r="Q328" s="33">
        <f t="shared" si="80"/>
        <v>0</v>
      </c>
      <c r="R328" s="33">
        <f t="shared" si="80"/>
        <v>0</v>
      </c>
      <c r="S328" s="33">
        <f t="shared" si="80"/>
        <v>0</v>
      </c>
      <c r="T328" s="33">
        <f t="shared" si="80"/>
        <v>0</v>
      </c>
      <c r="U328" s="33">
        <f t="shared" si="80"/>
        <v>0</v>
      </c>
      <c r="V328" s="33">
        <f t="shared" si="80"/>
        <v>0</v>
      </c>
      <c r="W328" s="33">
        <f t="shared" si="80"/>
        <v>0</v>
      </c>
      <c r="X328" s="33">
        <f t="shared" si="80"/>
        <v>0</v>
      </c>
      <c r="Y328" s="33">
        <f t="shared" si="80"/>
        <v>0</v>
      </c>
      <c r="Z328" s="33">
        <f t="shared" si="80"/>
        <v>0</v>
      </c>
      <c r="AA328" s="33">
        <f t="shared" si="80"/>
        <v>0</v>
      </c>
      <c r="AB328" s="33">
        <f t="shared" si="80"/>
        <v>0</v>
      </c>
      <c r="AC328" s="33">
        <f t="shared" si="80"/>
        <v>0</v>
      </c>
      <c r="AD328" s="33">
        <f t="shared" si="80"/>
        <v>0</v>
      </c>
      <c r="AE328" s="33">
        <f t="shared" si="80"/>
        <v>0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0</v>
      </c>
      <c r="D334" s="94">
        <f>+'CO2'!D334+'abs CO2'!D334+'CH4'!D334*PCG!$C$5+N2O!D334*PCG!$C$6+HFC!D334+PFC!D334+'SF6'!D334</f>
        <v>0</v>
      </c>
      <c r="E334" s="94">
        <f>+'CO2'!E334+'abs CO2'!E334+'CH4'!E334*PCG!$C$5+N2O!E334*PCG!$C$6+HFC!E334+PFC!E334+'SF6'!E334</f>
        <v>0</v>
      </c>
      <c r="F334" s="94">
        <f>+'CO2'!F334+'abs CO2'!F334+'CH4'!F334*PCG!$C$5+N2O!F334*PCG!$C$6+HFC!F334+PFC!F334+'SF6'!F334</f>
        <v>0</v>
      </c>
      <c r="G334" s="94">
        <f>+'CO2'!G334+'abs CO2'!G334+'CH4'!G334*PCG!$C$5+N2O!G334*PCG!$C$6+HFC!G334+PFC!G334+'SF6'!G334</f>
        <v>0</v>
      </c>
      <c r="H334" s="94">
        <f>+'CO2'!H334+'abs CO2'!H334+'CH4'!H334*PCG!$C$5+N2O!H334*PCG!$C$6+HFC!H334+PFC!H334+'SF6'!H334</f>
        <v>0</v>
      </c>
      <c r="I334" s="94">
        <f>+'CO2'!I334+'abs CO2'!I334+'CH4'!I334*PCG!$C$5+N2O!I334*PCG!$C$6+HFC!I334+PFC!I334+'SF6'!I334</f>
        <v>0</v>
      </c>
      <c r="J334" s="94">
        <f>+'CO2'!J334+'abs CO2'!J334+'CH4'!J334*PCG!$C$5+N2O!J334*PCG!$C$6+HFC!J334+PFC!J334+'SF6'!J334</f>
        <v>0</v>
      </c>
      <c r="K334" s="94">
        <f>+'CO2'!K334+'abs CO2'!K334+'CH4'!K334*PCG!$C$5+N2O!K334*PCG!$C$6+HFC!K334+PFC!K334+'SF6'!K334</f>
        <v>0</v>
      </c>
      <c r="L334" s="94">
        <f>+'CO2'!L334+'abs CO2'!L334+'CH4'!L334*PCG!$C$5+N2O!L334*PCG!$C$6+HFC!L334+PFC!L334+'SF6'!L334</f>
        <v>0</v>
      </c>
      <c r="M334" s="94">
        <f>+'CO2'!M334+'abs CO2'!M334+'CH4'!M334*PCG!$C$5+N2O!M334*PCG!$C$6+HFC!M334+PFC!M334+'SF6'!M334</f>
        <v>0</v>
      </c>
      <c r="N334" s="94">
        <f>+'CO2'!N334+'abs CO2'!N334+'CH4'!N334*PCG!$C$5+N2O!N334*PCG!$C$6+HFC!N334+PFC!N334+'SF6'!N334</f>
        <v>0</v>
      </c>
      <c r="O334" s="94">
        <f>+'CO2'!O334+'abs CO2'!O334+'CH4'!O334*PCG!$C$5+N2O!O334*PCG!$C$6+HFC!O334+PFC!O334+'SF6'!O334</f>
        <v>0</v>
      </c>
      <c r="P334" s="94">
        <f>+'CO2'!P334+'abs CO2'!P334+'CH4'!P334*PCG!$C$5+N2O!P334*PCG!$C$6+HFC!P334+PFC!P334+'SF6'!P334</f>
        <v>0</v>
      </c>
      <c r="Q334" s="94">
        <f>+'CO2'!Q334+'abs CO2'!Q334+'CH4'!Q334*PCG!$C$5+N2O!Q334*PCG!$C$6+HFC!Q334+PFC!Q334+'SF6'!Q334</f>
        <v>0</v>
      </c>
      <c r="R334" s="94">
        <f>+'CO2'!R334+'abs CO2'!R334+'CH4'!R334*PCG!$C$5+N2O!R334*PCG!$C$6+HFC!R334+PFC!R334+'SF6'!R334</f>
        <v>0</v>
      </c>
      <c r="S334" s="94">
        <f>+'CO2'!S334+'abs CO2'!S334+'CH4'!S334*PCG!$C$5+N2O!S334*PCG!$C$6+HFC!S334+PFC!S334+'SF6'!S334</f>
        <v>0</v>
      </c>
      <c r="T334" s="94">
        <f>+'CO2'!T334+'abs CO2'!T334+'CH4'!T334*PCG!$C$5+N2O!T334*PCG!$C$6+HFC!T334+PFC!T334+'SF6'!T334</f>
        <v>0</v>
      </c>
      <c r="U334" s="94">
        <f>+'CO2'!U334+'abs CO2'!U334+'CH4'!U334*PCG!$C$5+N2O!U334*PCG!$C$6+HFC!U334+PFC!U334+'SF6'!U334</f>
        <v>0</v>
      </c>
      <c r="V334" s="94">
        <f>+'CO2'!V334+'abs CO2'!V334+'CH4'!V334*PCG!$C$5+N2O!V334*PCG!$C$6+HFC!V334+PFC!V334+'SF6'!V334</f>
        <v>0</v>
      </c>
      <c r="W334" s="94">
        <f>+'CO2'!W334+'abs CO2'!W334+'CH4'!W334*PCG!$C$5+N2O!W334*PCG!$C$6+HFC!W334+PFC!W334+'SF6'!W334</f>
        <v>0</v>
      </c>
      <c r="X334" s="94">
        <f>+'CO2'!X334+'abs CO2'!X334+'CH4'!X334*PCG!$C$5+N2O!X334*PCG!$C$6+HFC!X334+PFC!X334+'SF6'!X334</f>
        <v>0</v>
      </c>
      <c r="Y334" s="94">
        <f>+'CO2'!Y334+'abs CO2'!Y334+'CH4'!Y334*PCG!$C$5+N2O!Y334*PCG!$C$6+HFC!Y334+PFC!Y334+'SF6'!Y334</f>
        <v>0</v>
      </c>
      <c r="Z334" s="94">
        <f>+'CO2'!Z334+'abs CO2'!Z334+'CH4'!Z334*PCG!$C$5+N2O!Z334*PCG!$C$6+HFC!Z334+PFC!Z334+'SF6'!Z334</f>
        <v>0</v>
      </c>
      <c r="AA334" s="94">
        <f>+'CO2'!AA334+'abs CO2'!AA334+'CH4'!AA334*PCG!$C$5+N2O!AA334*PCG!$C$6+HFC!AA334+PFC!AA334+'SF6'!AA334</f>
        <v>0</v>
      </c>
      <c r="AB334" s="94">
        <f>+'CO2'!AB334+'abs CO2'!AB334+'CH4'!AB334*PCG!$C$5+N2O!AB334*PCG!$C$6+HFC!AB334+PFC!AB334+'SF6'!AB334</f>
        <v>0</v>
      </c>
      <c r="AC334" s="94">
        <f>+'CO2'!AC334+'abs CO2'!AC334+'CH4'!AC334*PCG!$C$5+N2O!AC334*PCG!$C$6+HFC!AC334+PFC!AC334+'SF6'!AC334</f>
        <v>0</v>
      </c>
      <c r="AD334" s="94">
        <f>+'CO2'!AD334+'abs CO2'!AD334+'CH4'!AD334*PCG!$C$5+N2O!AD334*PCG!$C$6+HFC!AD334+PFC!AD334+'SF6'!AD334</f>
        <v>0</v>
      </c>
      <c r="AE334" s="94">
        <f>+'CO2'!AE334+'abs CO2'!AE334+'CH4'!AE334*PCG!$C$5+N2O!AE334*PCG!$C$6+HFC!AE334+PFC!AE334+'SF6'!AE334</f>
        <v>0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0</v>
      </c>
      <c r="D340" s="94">
        <f>+'CO2'!D340+'abs CO2'!D340+'CH4'!D340*PCG!$C$5+N2O!D340*PCG!$C$6+HFC!D340+PFC!D340+'SF6'!D340</f>
        <v>0</v>
      </c>
      <c r="E340" s="94">
        <f>+'CO2'!E340+'abs CO2'!E340+'CH4'!E340*PCG!$C$5+N2O!E340*PCG!$C$6+HFC!E340+PFC!E340+'SF6'!E340</f>
        <v>0</v>
      </c>
      <c r="F340" s="94">
        <f>+'CO2'!F340+'abs CO2'!F340+'CH4'!F340*PCG!$C$5+N2O!F340*PCG!$C$6+HFC!F340+PFC!F340+'SF6'!F340</f>
        <v>0</v>
      </c>
      <c r="G340" s="94">
        <f>+'CO2'!G340+'abs CO2'!G340+'CH4'!G340*PCG!$C$5+N2O!G340*PCG!$C$6+HFC!G340+PFC!G340+'SF6'!G340</f>
        <v>0</v>
      </c>
      <c r="H340" s="94">
        <f>+'CO2'!H340+'abs CO2'!H340+'CH4'!H340*PCG!$C$5+N2O!H340*PCG!$C$6+HFC!H340+PFC!H340+'SF6'!H340</f>
        <v>0</v>
      </c>
      <c r="I340" s="94">
        <f>+'CO2'!I340+'abs CO2'!I340+'CH4'!I340*PCG!$C$5+N2O!I340*PCG!$C$6+HFC!I340+PFC!I340+'SF6'!I340</f>
        <v>0</v>
      </c>
      <c r="J340" s="94">
        <f>+'CO2'!J340+'abs CO2'!J340+'CH4'!J340*PCG!$C$5+N2O!J340*PCG!$C$6+HFC!J340+PFC!J340+'SF6'!J340</f>
        <v>0</v>
      </c>
      <c r="K340" s="94">
        <f>+'CO2'!K340+'abs CO2'!K340+'CH4'!K340*PCG!$C$5+N2O!K340*PCG!$C$6+HFC!K340+PFC!K340+'SF6'!K340</f>
        <v>0</v>
      </c>
      <c r="L340" s="94">
        <f>+'CO2'!L340+'abs CO2'!L340+'CH4'!L340*PCG!$C$5+N2O!L340*PCG!$C$6+HFC!L340+PFC!L340+'SF6'!L340</f>
        <v>0</v>
      </c>
      <c r="M340" s="94">
        <f>+'CO2'!M340+'abs CO2'!M340+'CH4'!M340*PCG!$C$5+N2O!M340*PCG!$C$6+HFC!M340+PFC!M340+'SF6'!M340</f>
        <v>0</v>
      </c>
      <c r="N340" s="94">
        <f>+'CO2'!N340+'abs CO2'!N340+'CH4'!N340*PCG!$C$5+N2O!N340*PCG!$C$6+HFC!N340+PFC!N340+'SF6'!N340</f>
        <v>0</v>
      </c>
      <c r="O340" s="94">
        <f>+'CO2'!O340+'abs CO2'!O340+'CH4'!O340*PCG!$C$5+N2O!O340*PCG!$C$6+HFC!O340+PFC!O340+'SF6'!O340</f>
        <v>0</v>
      </c>
      <c r="P340" s="94">
        <f>+'CO2'!P340+'abs CO2'!P340+'CH4'!P340*PCG!$C$5+N2O!P340*PCG!$C$6+HFC!P340+PFC!P340+'SF6'!P340</f>
        <v>0</v>
      </c>
      <c r="Q340" s="94">
        <f>+'CO2'!Q340+'abs CO2'!Q340+'CH4'!Q340*PCG!$C$5+N2O!Q340*PCG!$C$6+HFC!Q340+PFC!Q340+'SF6'!Q340</f>
        <v>0</v>
      </c>
      <c r="R340" s="94">
        <f>+'CO2'!R340+'abs CO2'!R340+'CH4'!R340*PCG!$C$5+N2O!R340*PCG!$C$6+HFC!R340+PFC!R340+'SF6'!R340</f>
        <v>0</v>
      </c>
      <c r="S340" s="94">
        <f>+'CO2'!S340+'abs CO2'!S340+'CH4'!S340*PCG!$C$5+N2O!S340*PCG!$C$6+HFC!S340+PFC!S340+'SF6'!S340</f>
        <v>0</v>
      </c>
      <c r="T340" s="94">
        <f>+'CO2'!T340+'abs CO2'!T340+'CH4'!T340*PCG!$C$5+N2O!T340*PCG!$C$6+HFC!T340+PFC!T340+'SF6'!T340</f>
        <v>0</v>
      </c>
      <c r="U340" s="94">
        <f>+'CO2'!U340+'abs CO2'!U340+'CH4'!U340*PCG!$C$5+N2O!U340*PCG!$C$6+HFC!U340+PFC!U340+'SF6'!U340</f>
        <v>0</v>
      </c>
      <c r="V340" s="94">
        <f>+'CO2'!V340+'abs CO2'!V340+'CH4'!V340*PCG!$C$5+N2O!V340*PCG!$C$6+HFC!V340+PFC!V340+'SF6'!V340</f>
        <v>0</v>
      </c>
      <c r="W340" s="94">
        <f>+'CO2'!W340+'abs CO2'!W340+'CH4'!W340*PCG!$C$5+N2O!W340*PCG!$C$6+HFC!W340+PFC!W340+'SF6'!W340</f>
        <v>0</v>
      </c>
      <c r="X340" s="94">
        <f>+'CO2'!X340+'abs CO2'!X340+'CH4'!X340*PCG!$C$5+N2O!X340*PCG!$C$6+HFC!X340+PFC!X340+'SF6'!X340</f>
        <v>0</v>
      </c>
      <c r="Y340" s="94">
        <f>+'CO2'!Y340+'abs CO2'!Y340+'CH4'!Y340*PCG!$C$5+N2O!Y340*PCG!$C$6+HFC!Y340+PFC!Y340+'SF6'!Y340</f>
        <v>0</v>
      </c>
      <c r="Z340" s="94">
        <f>+'CO2'!Z340+'abs CO2'!Z340+'CH4'!Z340*PCG!$C$5+N2O!Z340*PCG!$C$6+HFC!Z340+PFC!Z340+'SF6'!Z340</f>
        <v>0</v>
      </c>
      <c r="AA340" s="94">
        <f>+'CO2'!AA340+'abs CO2'!AA340+'CH4'!AA340*PCG!$C$5+N2O!AA340*PCG!$C$6+HFC!AA340+PFC!AA340+'SF6'!AA340</f>
        <v>0</v>
      </c>
      <c r="AB340" s="94">
        <f>+'CO2'!AB340+'abs CO2'!AB340+'CH4'!AB340*PCG!$C$5+N2O!AB340*PCG!$C$6+HFC!AB340+PFC!AB340+'SF6'!AB340</f>
        <v>0</v>
      </c>
      <c r="AC340" s="94">
        <f>+'CO2'!AC340+'abs CO2'!AC340+'CH4'!AC340*PCG!$C$5+N2O!AC340*PCG!$C$6+HFC!AC340+PFC!AC340+'SF6'!AC340</f>
        <v>0</v>
      </c>
      <c r="AD340" s="94">
        <f>+'CO2'!AD340+'abs CO2'!AD340+'CH4'!AD340*PCG!$C$5+N2O!AD340*PCG!$C$6+HFC!AD340+PFC!AD340+'SF6'!AD340</f>
        <v>0</v>
      </c>
      <c r="AE340" s="94">
        <f>+'CO2'!AE340+'abs CO2'!AE340+'CH4'!AE340*PCG!$C$5+N2O!AE340*PCG!$C$6+HFC!AE340+PFC!AE340+'SF6'!AE340</f>
        <v>0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-125.49120891769371</v>
      </c>
      <c r="D341" s="33">
        <f t="shared" si="81"/>
        <v>-125.49120891769371</v>
      </c>
      <c r="E341" s="33">
        <f t="shared" si="81"/>
        <v>-125.49120891769371</v>
      </c>
      <c r="F341" s="33">
        <f t="shared" si="81"/>
        <v>-125.49120891769371</v>
      </c>
      <c r="G341" s="33">
        <f t="shared" si="81"/>
        <v>-125.49120891769371</v>
      </c>
      <c r="H341" s="33">
        <f t="shared" si="81"/>
        <v>-125.61696114253913</v>
      </c>
      <c r="I341" s="33">
        <f t="shared" si="81"/>
        <v>-125.78132684289268</v>
      </c>
      <c r="J341" s="33">
        <f t="shared" si="81"/>
        <v>-125.92338223024336</v>
      </c>
      <c r="K341" s="33">
        <f t="shared" si="81"/>
        <v>-126.04134650464673</v>
      </c>
      <c r="L341" s="33">
        <f t="shared" si="81"/>
        <v>-126.12097326654704</v>
      </c>
      <c r="M341" s="33">
        <f t="shared" si="81"/>
        <v>-126.63509759292818</v>
      </c>
      <c r="N341" s="33">
        <f t="shared" si="81"/>
        <v>-124.52900865819056</v>
      </c>
      <c r="O341" s="33">
        <f t="shared" si="81"/>
        <v>-124.8440676647832</v>
      </c>
      <c r="P341" s="33">
        <f t="shared" si="81"/>
        <v>-147.97947635813699</v>
      </c>
      <c r="Q341" s="33">
        <f t="shared" si="81"/>
        <v>-148.45997389879381</v>
      </c>
      <c r="R341" s="33">
        <f t="shared" si="81"/>
        <v>-151.31936194742264</v>
      </c>
      <c r="S341" s="33">
        <f t="shared" si="81"/>
        <v>-151.90932612649669</v>
      </c>
      <c r="T341" s="33">
        <f t="shared" si="81"/>
        <v>-151.87848490227015</v>
      </c>
      <c r="U341" s="33">
        <f t="shared" si="81"/>
        <v>-151.91947712699965</v>
      </c>
      <c r="V341" s="33">
        <f t="shared" si="81"/>
        <v>-152.02894787716113</v>
      </c>
      <c r="W341" s="33">
        <f t="shared" si="81"/>
        <v>-152.20178696408095</v>
      </c>
      <c r="X341" s="33">
        <f t="shared" si="81"/>
        <v>-152.21203860607307</v>
      </c>
      <c r="Y341" s="33">
        <f t="shared" si="81"/>
        <v>-152.44851366054843</v>
      </c>
      <c r="Z341" s="33">
        <f t="shared" si="81"/>
        <v>-153.0062057067253</v>
      </c>
      <c r="AA341" s="33">
        <f t="shared" si="81"/>
        <v>-154.9819419998382</v>
      </c>
      <c r="AB341" s="33">
        <f t="shared" si="81"/>
        <v>-155.23781418026292</v>
      </c>
      <c r="AC341" s="33">
        <f t="shared" si="81"/>
        <v>-155.48686518213012</v>
      </c>
      <c r="AD341" s="33">
        <f t="shared" si="81"/>
        <v>-155.9296121235607</v>
      </c>
      <c r="AE341" s="33">
        <f t="shared" si="81"/>
        <v>-156.04294860995211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0</v>
      </c>
      <c r="D342" s="94">
        <f>+'CO2'!D342+'abs CO2'!D342+'CH4'!D342*PCG!$C$5+N2O!D342*PCG!$C$6+HFC!D342+PFC!D342+'SF6'!D342</f>
        <v>0</v>
      </c>
      <c r="E342" s="94">
        <f>+'CO2'!E342+'abs CO2'!E342+'CH4'!E342*PCG!$C$5+N2O!E342*PCG!$C$6+HFC!E342+PFC!E342+'SF6'!E342</f>
        <v>0</v>
      </c>
      <c r="F342" s="94">
        <f>+'CO2'!F342+'abs CO2'!F342+'CH4'!F342*PCG!$C$5+N2O!F342*PCG!$C$6+HFC!F342+PFC!F342+'SF6'!F342</f>
        <v>0</v>
      </c>
      <c r="G342" s="94">
        <f>+'CO2'!G342+'abs CO2'!G342+'CH4'!G342*PCG!$C$5+N2O!G342*PCG!$C$6+HFC!G342+PFC!G342+'SF6'!G342</f>
        <v>0</v>
      </c>
      <c r="H342" s="94">
        <f>+'CO2'!H342+'abs CO2'!H342+'CH4'!H342*PCG!$C$5+N2O!H342*PCG!$C$6+HFC!H342+PFC!H342+'SF6'!H342</f>
        <v>0</v>
      </c>
      <c r="I342" s="94">
        <f>+'CO2'!I342+'abs CO2'!I342+'CH4'!I342*PCG!$C$5+N2O!I342*PCG!$C$6+HFC!I342+PFC!I342+'SF6'!I342</f>
        <v>0</v>
      </c>
      <c r="J342" s="94">
        <f>+'CO2'!J342+'abs CO2'!J342+'CH4'!J342*PCG!$C$5+N2O!J342*PCG!$C$6+HFC!J342+PFC!J342+'SF6'!J342</f>
        <v>0</v>
      </c>
      <c r="K342" s="94">
        <f>+'CO2'!K342+'abs CO2'!K342+'CH4'!K342*PCG!$C$5+N2O!K342*PCG!$C$6+HFC!K342+PFC!K342+'SF6'!K342</f>
        <v>0</v>
      </c>
      <c r="L342" s="94">
        <f>+'CO2'!L342+'abs CO2'!L342+'CH4'!L342*PCG!$C$5+N2O!L342*PCG!$C$6+HFC!L342+PFC!L342+'SF6'!L342</f>
        <v>0</v>
      </c>
      <c r="M342" s="94">
        <f>+'CO2'!M342+'abs CO2'!M342+'CH4'!M342*PCG!$C$5+N2O!M342*PCG!$C$6+HFC!M342+PFC!M342+'SF6'!M342</f>
        <v>0</v>
      </c>
      <c r="N342" s="94">
        <f>+'CO2'!N342+'abs CO2'!N342+'CH4'!N342*PCG!$C$5+N2O!N342*PCG!$C$6+HFC!N342+PFC!N342+'SF6'!N342</f>
        <v>0</v>
      </c>
      <c r="O342" s="94">
        <f>+'CO2'!O342+'abs CO2'!O342+'CH4'!O342*PCG!$C$5+N2O!O342*PCG!$C$6+HFC!O342+PFC!O342+'SF6'!O342</f>
        <v>0</v>
      </c>
      <c r="P342" s="94">
        <f>+'CO2'!P342+'abs CO2'!P342+'CH4'!P342*PCG!$C$5+N2O!P342*PCG!$C$6+HFC!P342+PFC!P342+'SF6'!P342</f>
        <v>0</v>
      </c>
      <c r="Q342" s="94">
        <f>+'CO2'!Q342+'abs CO2'!Q342+'CH4'!Q342*PCG!$C$5+N2O!Q342*PCG!$C$6+HFC!Q342+PFC!Q342+'SF6'!Q342</f>
        <v>0</v>
      </c>
      <c r="R342" s="94">
        <f>+'CO2'!R342+'abs CO2'!R342+'CH4'!R342*PCG!$C$5+N2O!R342*PCG!$C$6+HFC!R342+PFC!R342+'SF6'!R342</f>
        <v>0</v>
      </c>
      <c r="S342" s="94">
        <f>+'CO2'!S342+'abs CO2'!S342+'CH4'!S342*PCG!$C$5+N2O!S342*PCG!$C$6+HFC!S342+PFC!S342+'SF6'!S342</f>
        <v>0</v>
      </c>
      <c r="T342" s="94">
        <f>+'CO2'!T342+'abs CO2'!T342+'CH4'!T342*PCG!$C$5+N2O!T342*PCG!$C$6+HFC!T342+PFC!T342+'SF6'!T342</f>
        <v>0</v>
      </c>
      <c r="U342" s="94">
        <f>+'CO2'!U342+'abs CO2'!U342+'CH4'!U342*PCG!$C$5+N2O!U342*PCG!$C$6+HFC!U342+PFC!U342+'SF6'!U342</f>
        <v>0</v>
      </c>
      <c r="V342" s="94">
        <f>+'CO2'!V342+'abs CO2'!V342+'CH4'!V342*PCG!$C$5+N2O!V342*PCG!$C$6+HFC!V342+PFC!V342+'SF6'!V342</f>
        <v>0</v>
      </c>
      <c r="W342" s="94">
        <f>+'CO2'!W342+'abs CO2'!W342+'CH4'!W342*PCG!$C$5+N2O!W342*PCG!$C$6+HFC!W342+PFC!W342+'SF6'!W342</f>
        <v>0</v>
      </c>
      <c r="X342" s="94">
        <f>+'CO2'!X342+'abs CO2'!X342+'CH4'!X342*PCG!$C$5+N2O!X342*PCG!$C$6+HFC!X342+PFC!X342+'SF6'!X342</f>
        <v>0</v>
      </c>
      <c r="Y342" s="94">
        <f>+'CO2'!Y342+'abs CO2'!Y342+'CH4'!Y342*PCG!$C$5+N2O!Y342*PCG!$C$6+HFC!Y342+PFC!Y342+'SF6'!Y342</f>
        <v>0</v>
      </c>
      <c r="Z342" s="94">
        <f>+'CO2'!Z342+'abs CO2'!Z342+'CH4'!Z342*PCG!$C$5+N2O!Z342*PCG!$C$6+HFC!Z342+PFC!Z342+'SF6'!Z342</f>
        <v>0</v>
      </c>
      <c r="AA342" s="94">
        <f>+'CO2'!AA342+'abs CO2'!AA342+'CH4'!AA342*PCG!$C$5+N2O!AA342*PCG!$C$6+HFC!AA342+PFC!AA342+'SF6'!AA342</f>
        <v>0</v>
      </c>
      <c r="AB342" s="94">
        <f>+'CO2'!AB342+'abs CO2'!AB342+'CH4'!AB342*PCG!$C$5+N2O!AB342*PCG!$C$6+HFC!AB342+PFC!AB342+'SF6'!AB342</f>
        <v>0</v>
      </c>
      <c r="AC342" s="94">
        <f>+'CO2'!AC342+'abs CO2'!AC342+'CH4'!AC342*PCG!$C$5+N2O!AC342*PCG!$C$6+HFC!AC342+PFC!AC342+'SF6'!AC342</f>
        <v>0</v>
      </c>
      <c r="AD342" s="94">
        <f>+'CO2'!AD342+'abs CO2'!AD342+'CH4'!AD342*PCG!$C$5+N2O!AD342*PCG!$C$6+HFC!AD342+PFC!AD342+'SF6'!AD342</f>
        <v>0</v>
      </c>
      <c r="AE342" s="94">
        <f>+'CO2'!AE342+'abs CO2'!AE342+'CH4'!AE342*PCG!$C$5+N2O!AE342*PCG!$C$6+HFC!AE342+PFC!AE342+'SF6'!AE342</f>
        <v>0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-1.3353052420682862E-2</v>
      </c>
      <c r="D343" s="94">
        <f>+'CO2'!D343+'abs CO2'!D343+'CH4'!D343*PCG!$C$5+N2O!D343*PCG!$C$6+HFC!D343+PFC!D343+'SF6'!D343</f>
        <v>-1.3353052420682862E-2</v>
      </c>
      <c r="E343" s="94">
        <f>+'CO2'!E343+'abs CO2'!E343+'CH4'!E343*PCG!$C$5+N2O!E343*PCG!$C$6+HFC!E343+PFC!E343+'SF6'!E343</f>
        <v>-1.3353052420682862E-2</v>
      </c>
      <c r="F343" s="94">
        <f>+'CO2'!F343+'abs CO2'!F343+'CH4'!F343*PCG!$C$5+N2O!F343*PCG!$C$6+HFC!F343+PFC!F343+'SF6'!F343</f>
        <v>-1.3353052420682862E-2</v>
      </c>
      <c r="G343" s="94">
        <f>+'CO2'!G343+'abs CO2'!G343+'CH4'!G343*PCG!$C$5+N2O!G343*PCG!$C$6+HFC!G343+PFC!G343+'SF6'!G343</f>
        <v>-1.335305242068264E-2</v>
      </c>
      <c r="H343" s="94">
        <f>+'CO2'!H343+'abs CO2'!H343+'CH4'!H343*PCG!$C$5+N2O!H343*PCG!$C$6+HFC!H343+PFC!H343+'SF6'!H343</f>
        <v>-5.5656016676755016E-2</v>
      </c>
      <c r="I343" s="94">
        <f>+'CO2'!I343+'abs CO2'!I343+'CH4'!I343*PCG!$C$5+N2O!I343*PCG!$C$6+HFC!I343+PFC!I343+'SF6'!I343</f>
        <v>-0.11094852824486059</v>
      </c>
      <c r="J343" s="94">
        <f>+'CO2'!J343+'abs CO2'!J343+'CH4'!J343*PCG!$C$5+N2O!J343*PCG!$C$6+HFC!J343+PFC!J343+'SF6'!J343</f>
        <v>-0.15873586545392923</v>
      </c>
      <c r="K343" s="94">
        <f>+'CO2'!K343+'abs CO2'!K343+'CH4'!K343*PCG!$C$5+N2O!K343*PCG!$C$6+HFC!K343+PFC!K343+'SF6'!K343</f>
        <v>-0.19841896839475739</v>
      </c>
      <c r="L343" s="94">
        <f>+'CO2'!L343+'abs CO2'!L343+'CH4'!L343*PCG!$C$5+N2O!L343*PCG!$C$6+HFC!L343+PFC!L343+'SF6'!L343</f>
        <v>-0.22520535779372725</v>
      </c>
      <c r="M343" s="94">
        <f>+'CO2'!M343+'abs CO2'!M343+'CH4'!M343*PCG!$C$5+N2O!M343*PCG!$C$6+HFC!M343+PFC!M343+'SF6'!M343</f>
        <v>-0.39724134441458125</v>
      </c>
      <c r="N343" s="94">
        <f>+'CO2'!N343+'abs CO2'!N343+'CH4'!N343*PCG!$C$5+N2O!N343*PCG!$C$6+HFC!N343+PFC!N343+'SF6'!N343</f>
        <v>-0.35297047169367912</v>
      </c>
      <c r="O343" s="94">
        <f>+'CO2'!O343+'abs CO2'!O343+'CH4'!O343*PCG!$C$5+N2O!O343*PCG!$C$6+HFC!O343+PFC!O343+'SF6'!O343</f>
        <v>-0.48817611000346123</v>
      </c>
      <c r="P343" s="94">
        <f>+'CO2'!P343+'abs CO2'!P343+'CH4'!P343*PCG!$C$5+N2O!P343*PCG!$C$6+HFC!P343+PFC!P343+'SF6'!P343</f>
        <v>-7.8825018158456037E-2</v>
      </c>
      <c r="Q343" s="94">
        <f>+'CO2'!Q343+'abs CO2'!Q343+'CH4'!Q343*PCG!$C$5+N2O!Q343*PCG!$C$6+HFC!Q343+PFC!Q343+'SF6'!Q343</f>
        <v>-0.15765003631691207</v>
      </c>
      <c r="R343" s="94">
        <f>+'CO2'!R343+'abs CO2'!R343+'CH4'!R343*PCG!$C$5+N2O!R343*PCG!$C$6+HFC!R343+PFC!R343+'SF6'!R343</f>
        <v>-0.28377006537044175</v>
      </c>
      <c r="S343" s="94">
        <f>+'CO2'!S343+'abs CO2'!S343+'CH4'!S343*PCG!$C$5+N2O!S343*PCG!$C$6+HFC!S343+PFC!S343+'SF6'!S343</f>
        <v>-0.48871511258242739</v>
      </c>
      <c r="T343" s="94">
        <f>+'CO2'!T343+'abs CO2'!T343+'CH4'!T343*PCG!$C$5+N2O!T343*PCG!$C$6+HFC!T343+PFC!T343+'SF6'!T343</f>
        <v>-0.5675401307408835</v>
      </c>
      <c r="U343" s="94">
        <f>+'CO2'!U343+'abs CO2'!U343+'CH4'!U343*PCG!$C$5+N2O!U343*PCG!$C$6+HFC!U343+PFC!U343+'SF6'!U343</f>
        <v>-0.5675401307408835</v>
      </c>
      <c r="V343" s="94">
        <f>+'CO2'!V343+'abs CO2'!V343+'CH4'!V343*PCG!$C$5+N2O!V343*PCG!$C$6+HFC!V343+PFC!V343+'SF6'!V343</f>
        <v>-0.5675401307408835</v>
      </c>
      <c r="W343" s="94">
        <f>+'CO2'!W343+'abs CO2'!W343+'CH4'!W343*PCG!$C$5+N2O!W343*PCG!$C$6+HFC!W343+PFC!W343+'SF6'!W343</f>
        <v>-0.5675401307408835</v>
      </c>
      <c r="X343" s="94">
        <f>+'CO2'!X343+'abs CO2'!X343+'CH4'!X343*PCG!$C$5+N2O!X343*PCG!$C$6+HFC!X343+PFC!X343+'SF6'!X343</f>
        <v>-0.5675401307408835</v>
      </c>
      <c r="Y343" s="94">
        <f>+'CO2'!Y343+'abs CO2'!Y343+'CH4'!Y343*PCG!$C$5+N2O!Y343*PCG!$C$6+HFC!Y343+PFC!Y343+'SF6'!Y343</f>
        <v>-0.80401518521625159</v>
      </c>
      <c r="Z343" s="94">
        <f>+'CO2'!Z343+'abs CO2'!Z343+'CH4'!Z343*PCG!$C$5+N2O!Z343*PCG!$C$6+HFC!Z343+PFC!Z343+'SF6'!Z343</f>
        <v>-1.135080261481767</v>
      </c>
      <c r="AA343" s="94">
        <f>+'CO2'!AA343+'abs CO2'!AA343+'CH4'!AA343*PCG!$C$5+N2O!AA343*PCG!$C$6+HFC!AA343+PFC!AA343+'SF6'!AA343</f>
        <v>-2.5539305883339756</v>
      </c>
      <c r="AB343" s="94">
        <f>+'CO2'!AB343+'abs CO2'!AB343+'CH4'!AB343*PCG!$C$5+N2O!AB343*PCG!$C$6+HFC!AB343+PFC!AB343+'SF6'!AB343</f>
        <v>-2.7115806246508871</v>
      </c>
      <c r="AC343" s="94">
        <f>+'CO2'!AC343+'abs CO2'!AC343+'CH4'!AC343*PCG!$C$5+N2O!AC343*PCG!$C$6+HFC!AC343+PFC!AC343+'SF6'!AC343</f>
        <v>-2.8061706464410348</v>
      </c>
      <c r="AD343" s="94">
        <f>+'CO2'!AD343+'abs CO2'!AD343+'CH4'!AD343*PCG!$C$5+N2O!AD343*PCG!$C$6+HFC!AD343+PFC!AD343+'SF6'!AD343</f>
        <v>-3.0899407118114763</v>
      </c>
      <c r="AE343" s="94">
        <f>+'CO2'!AE343+'abs CO2'!AE343+'CH4'!AE343*PCG!$C$5+N2O!AE343*PCG!$C$6+HFC!AE343+PFC!AE343+'SF6'!AE343</f>
        <v>-3.1530007263382411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0</v>
      </c>
      <c r="Y344" s="94">
        <f>+'CO2'!Y344+'abs CO2'!Y344+'CH4'!Y344*PCG!$C$5+N2O!Y344*PCG!$C$6+HFC!Y344+PFC!Y344+'SF6'!Y344</f>
        <v>0</v>
      </c>
      <c r="Z344" s="94">
        <f>+'CO2'!Z344+'abs CO2'!Z344+'CH4'!Z344*PCG!$C$5+N2O!Z344*PCG!$C$6+HFC!Z344+PFC!Z344+'SF6'!Z344</f>
        <v>0</v>
      </c>
      <c r="AA344" s="94">
        <f>+'CO2'!AA344+'abs CO2'!AA344+'CH4'!AA344*PCG!$C$5+N2O!AA344*PCG!$C$6+HFC!AA344+PFC!AA344+'SF6'!AA344</f>
        <v>0</v>
      </c>
      <c r="AB344" s="94">
        <f>+'CO2'!AB344+'abs CO2'!AB344+'CH4'!AB344*PCG!$C$5+N2O!AB344*PCG!$C$6+HFC!AB344+PFC!AB344+'SF6'!AB344</f>
        <v>0</v>
      </c>
      <c r="AC344" s="94">
        <f>+'CO2'!AC344+'abs CO2'!AC344+'CH4'!AC344*PCG!$C$5+N2O!AC344*PCG!$C$6+HFC!AC344+PFC!AC344+'SF6'!AC344</f>
        <v>0</v>
      </c>
      <c r="AD344" s="94">
        <f>+'CO2'!AD344+'abs CO2'!AD344+'CH4'!AD344*PCG!$C$5+N2O!AD344*PCG!$C$6+HFC!AD344+PFC!AD344+'SF6'!AD344</f>
        <v>0</v>
      </c>
      <c r="AE344" s="94">
        <f>+'CO2'!AE344+'abs CO2'!AE344+'CH4'!AE344*PCG!$C$5+N2O!AE344*PCG!$C$6+HFC!AE344+PFC!AE344+'SF6'!AE344</f>
        <v>0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-125.45423512290522</v>
      </c>
      <c r="D345" s="94">
        <f>+'CO2'!D345+'abs CO2'!D345+'CH4'!D345*PCG!$C$5+N2O!D345*PCG!$C$6+HFC!D345+PFC!D345+'SF6'!D345</f>
        <v>-125.45423512290522</v>
      </c>
      <c r="E345" s="94">
        <f>+'CO2'!E345+'abs CO2'!E345+'CH4'!E345*PCG!$C$5+N2O!E345*PCG!$C$6+HFC!E345+PFC!E345+'SF6'!E345</f>
        <v>-125.45423512290522</v>
      </c>
      <c r="F345" s="94">
        <f>+'CO2'!F345+'abs CO2'!F345+'CH4'!F345*PCG!$C$5+N2O!F345*PCG!$C$6+HFC!F345+PFC!F345+'SF6'!F345</f>
        <v>-125.45423512290522</v>
      </c>
      <c r="G345" s="94">
        <f>+'CO2'!G345+'abs CO2'!G345+'CH4'!G345*PCG!$C$5+N2O!G345*PCG!$C$6+HFC!G345+PFC!G345+'SF6'!G345</f>
        <v>-125.45423512290522</v>
      </c>
      <c r="H345" s="94">
        <f>+'CO2'!H345+'abs CO2'!H345+'CH4'!H345*PCG!$C$5+N2O!H345*PCG!$C$6+HFC!H345+PFC!H345+'SF6'!H345</f>
        <v>-125.45423512290522</v>
      </c>
      <c r="I345" s="94">
        <f>+'CO2'!I345+'abs CO2'!I345+'CH4'!I345*PCG!$C$5+N2O!I345*PCG!$C$6+HFC!I345+PFC!I345+'SF6'!I345</f>
        <v>-125.45423512290522</v>
      </c>
      <c r="J345" s="94">
        <f>+'CO2'!J345+'abs CO2'!J345+'CH4'!J345*PCG!$C$5+N2O!J345*PCG!$C$6+HFC!J345+PFC!J345+'SF6'!J345</f>
        <v>-125.45423512290522</v>
      </c>
      <c r="K345" s="94">
        <f>+'CO2'!K345+'abs CO2'!K345+'CH4'!K345*PCG!$C$5+N2O!K345*PCG!$C$6+HFC!K345+PFC!K345+'SF6'!K345</f>
        <v>-125.45423512290522</v>
      </c>
      <c r="L345" s="94">
        <f>+'CO2'!L345+'abs CO2'!L345+'CH4'!L345*PCG!$C$5+N2O!L345*PCG!$C$6+HFC!L345+PFC!L345+'SF6'!L345</f>
        <v>-125.45423512290522</v>
      </c>
      <c r="M345" s="94">
        <f>+'CO2'!M345+'abs CO2'!M345+'CH4'!M345*PCG!$C$5+N2O!M345*PCG!$C$6+HFC!M345+PFC!M345+'SF6'!M345</f>
        <v>-125.45423512290522</v>
      </c>
      <c r="N345" s="94">
        <f>+'CO2'!N345+'abs CO2'!N345+'CH4'!N345*PCG!$C$5+N2O!N345*PCG!$C$6+HFC!N345+PFC!N345+'SF6'!N345</f>
        <v>-123.25878600825435</v>
      </c>
      <c r="O345" s="94">
        <f>+'CO2'!O345+'abs CO2'!O345+'CH4'!O345*PCG!$C$5+N2O!O345*PCG!$C$6+HFC!O345+PFC!O345+'SF6'!O345</f>
        <v>-123.25878600825435</v>
      </c>
      <c r="P345" s="94">
        <f>+'CO2'!P345+'abs CO2'!P345+'CH4'!P345*PCG!$C$5+N2O!P345*PCG!$C$6+HFC!P345+PFC!P345+'SF6'!P345</f>
        <v>-146.46781950599183</v>
      </c>
      <c r="Q345" s="94">
        <f>+'CO2'!Q345+'abs CO2'!Q345+'CH4'!Q345*PCG!$C$5+N2O!Q345*PCG!$C$6+HFC!Q345+PFC!Q345+'SF6'!Q345</f>
        <v>-146.46781950599183</v>
      </c>
      <c r="R345" s="94">
        <f>+'CO2'!R345+'abs CO2'!R345+'CH4'!R345*PCG!$C$5+N2O!R345*PCG!$C$6+HFC!R345+PFC!R345+'SF6'!R345</f>
        <v>-148.90163166737617</v>
      </c>
      <c r="S345" s="94">
        <f>+'CO2'!S345+'abs CO2'!S345+'CH4'!S345*PCG!$C$5+N2O!S345*PCG!$C$6+HFC!S345+PFC!S345+'SF6'!S345</f>
        <v>-149.152540137622</v>
      </c>
      <c r="T345" s="94">
        <f>+'CO2'!T345+'abs CO2'!T345+'CH4'!T345*PCG!$C$5+N2O!T345*PCG!$C$6+HFC!T345+PFC!T345+'SF6'!T345</f>
        <v>-149.13999471410972</v>
      </c>
      <c r="U345" s="94">
        <f>+'CO2'!U345+'abs CO2'!U345+'CH4'!U345*PCG!$C$5+N2O!U345*PCG!$C$6+HFC!U345+PFC!U345+'SF6'!U345</f>
        <v>-149.29681250801337</v>
      </c>
      <c r="V345" s="94">
        <f>+'CO2'!V345+'abs CO2'!V345+'CH4'!V345*PCG!$C$5+N2O!V345*PCG!$C$6+HFC!V345+PFC!V345+'SF6'!V345</f>
        <v>-149.29681250801337</v>
      </c>
      <c r="W345" s="94">
        <f>+'CO2'!W345+'abs CO2'!W345+'CH4'!W345*PCG!$C$5+N2O!W345*PCG!$C$6+HFC!W345+PFC!W345+'SF6'!W345</f>
        <v>-149.29681250801337</v>
      </c>
      <c r="X345" s="94">
        <f>+'CO2'!X345+'abs CO2'!X345+'CH4'!X345*PCG!$C$5+N2O!X345*PCG!$C$6+HFC!X345+PFC!X345+'SF6'!X345</f>
        <v>-149.29681250801337</v>
      </c>
      <c r="Y345" s="94">
        <f>+'CO2'!Y345+'abs CO2'!Y345+'CH4'!Y345*PCG!$C$5+N2O!Y345*PCG!$C$6+HFC!Y345+PFC!Y345+'SF6'!Y345</f>
        <v>-149.29681250801337</v>
      </c>
      <c r="Z345" s="94">
        <f>+'CO2'!Z345+'abs CO2'!Z345+'CH4'!Z345*PCG!$C$5+N2O!Z345*PCG!$C$6+HFC!Z345+PFC!Z345+'SF6'!Z345</f>
        <v>-149.37835776084322</v>
      </c>
      <c r="AA345" s="94">
        <f>+'CO2'!AA345+'abs CO2'!AA345+'CH4'!AA345*PCG!$C$5+N2O!AA345*PCG!$C$6+HFC!AA345+PFC!AA345+'SF6'!AA345</f>
        <v>-149.66690250162591</v>
      </c>
      <c r="AB345" s="94">
        <f>+'CO2'!AB345+'abs CO2'!AB345+'CH4'!AB345*PCG!$C$5+N2O!AB345*PCG!$C$6+HFC!AB345+PFC!AB345+'SF6'!AB345</f>
        <v>-149.70447953602812</v>
      </c>
      <c r="AC345" s="94">
        <f>+'CO2'!AC345+'abs CO2'!AC345+'CH4'!AC345*PCG!$C$5+N2O!AC345*PCG!$C$6+HFC!AC345+PFC!AC345+'SF6'!AC345</f>
        <v>-149.76732512585892</v>
      </c>
      <c r="AD345" s="94">
        <f>+'CO2'!AD345+'abs CO2'!AD345+'CH4'!AD345*PCG!$C$5+N2O!AD345*PCG!$C$6+HFC!AD345+PFC!AD345+'SF6'!AD345</f>
        <v>-149.77360968484203</v>
      </c>
      <c r="AE345" s="94">
        <f>+'CO2'!AE345+'abs CO2'!AE345+'CH4'!AE345*PCG!$C$5+N2O!AE345*PCG!$C$6+HFC!AE345+PFC!AE345+'SF6'!AE345</f>
        <v>-149.82388615670666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0</v>
      </c>
      <c r="D346" s="94">
        <f>+'CO2'!D346+'abs CO2'!D346+'CH4'!D346*PCG!$C$5+N2O!D346*PCG!$C$6+HFC!D346+PFC!D346+'SF6'!D346</f>
        <v>0</v>
      </c>
      <c r="E346" s="94">
        <f>+'CO2'!E346+'abs CO2'!E346+'CH4'!E346*PCG!$C$5+N2O!E346*PCG!$C$6+HFC!E346+PFC!E346+'SF6'!E346</f>
        <v>0</v>
      </c>
      <c r="F346" s="94">
        <f>+'CO2'!F346+'abs CO2'!F346+'CH4'!F346*PCG!$C$5+N2O!F346*PCG!$C$6+HFC!F346+PFC!F346+'SF6'!F346</f>
        <v>0</v>
      </c>
      <c r="G346" s="94">
        <f>+'CO2'!G346+'abs CO2'!G346+'CH4'!G346*PCG!$C$5+N2O!G346*PCG!$C$6+HFC!G346+PFC!G346+'SF6'!G346</f>
        <v>0</v>
      </c>
      <c r="H346" s="94">
        <f>+'CO2'!H346+'abs CO2'!H346+'CH4'!H346*PCG!$C$5+N2O!H346*PCG!$C$6+HFC!H346+PFC!H346+'SF6'!H346</f>
        <v>0</v>
      </c>
      <c r="I346" s="94">
        <f>+'CO2'!I346+'abs CO2'!I346+'CH4'!I346*PCG!$C$5+N2O!I346*PCG!$C$6+HFC!I346+PFC!I346+'SF6'!I346</f>
        <v>0</v>
      </c>
      <c r="J346" s="94">
        <f>+'CO2'!J346+'abs CO2'!J346+'CH4'!J346*PCG!$C$5+N2O!J346*PCG!$C$6+HFC!J346+PFC!J346+'SF6'!J346</f>
        <v>0</v>
      </c>
      <c r="K346" s="94">
        <f>+'CO2'!K346+'abs CO2'!K346+'CH4'!K346*PCG!$C$5+N2O!K346*PCG!$C$6+HFC!K346+PFC!K346+'SF6'!K346</f>
        <v>0</v>
      </c>
      <c r="L346" s="94">
        <f>+'CO2'!L346+'abs CO2'!L346+'CH4'!L346*PCG!$C$5+N2O!L346*PCG!$C$6+HFC!L346+PFC!L346+'SF6'!L346</f>
        <v>0</v>
      </c>
      <c r="M346" s="94">
        <f>+'CO2'!M346+'abs CO2'!M346+'CH4'!M346*PCG!$C$5+N2O!M346*PCG!$C$6+HFC!M346+PFC!M346+'SF6'!M346</f>
        <v>0</v>
      </c>
      <c r="N346" s="94">
        <f>+'CO2'!N346+'abs CO2'!N346+'CH4'!N346*PCG!$C$5+N2O!N346*PCG!$C$6+HFC!N346+PFC!N346+'SF6'!N346</f>
        <v>0</v>
      </c>
      <c r="O346" s="94">
        <f>+'CO2'!O346+'abs CO2'!O346+'CH4'!O346*PCG!$C$5+N2O!O346*PCG!$C$6+HFC!O346+PFC!O346+'SF6'!O346</f>
        <v>0</v>
      </c>
      <c r="P346" s="94">
        <f>+'CO2'!P346+'abs CO2'!P346+'CH4'!P346*PCG!$C$5+N2O!P346*PCG!$C$6+HFC!P346+PFC!P346+'SF6'!P346</f>
        <v>0</v>
      </c>
      <c r="Q346" s="94">
        <f>+'CO2'!Q346+'abs CO2'!Q346+'CH4'!Q346*PCG!$C$5+N2O!Q346*PCG!$C$6+HFC!Q346+PFC!Q346+'SF6'!Q346</f>
        <v>0</v>
      </c>
      <c r="R346" s="94">
        <f>+'CO2'!R346+'abs CO2'!R346+'CH4'!R346*PCG!$C$5+N2O!R346*PCG!$C$6+HFC!R346+PFC!R346+'SF6'!R346</f>
        <v>0</v>
      </c>
      <c r="S346" s="94">
        <f>+'CO2'!S346+'abs CO2'!S346+'CH4'!S346*PCG!$C$5+N2O!S346*PCG!$C$6+HFC!S346+PFC!S346+'SF6'!S346</f>
        <v>0</v>
      </c>
      <c r="T346" s="94">
        <f>+'CO2'!T346+'abs CO2'!T346+'CH4'!T346*PCG!$C$5+N2O!T346*PCG!$C$6+HFC!T346+PFC!T346+'SF6'!T346</f>
        <v>0</v>
      </c>
      <c r="U346" s="94">
        <f>+'CO2'!U346+'abs CO2'!U346+'CH4'!U346*PCG!$C$5+N2O!U346*PCG!$C$6+HFC!U346+PFC!U346+'SF6'!U346</f>
        <v>0</v>
      </c>
      <c r="V346" s="94">
        <f>+'CO2'!V346+'abs CO2'!V346+'CH4'!V346*PCG!$C$5+N2O!V346*PCG!$C$6+HFC!V346+PFC!V346+'SF6'!V346</f>
        <v>0</v>
      </c>
      <c r="W346" s="94">
        <f>+'CO2'!W346+'abs CO2'!W346+'CH4'!W346*PCG!$C$5+N2O!W346*PCG!$C$6+HFC!W346+PFC!W346+'SF6'!W346</f>
        <v>0</v>
      </c>
      <c r="X346" s="94">
        <f>+'CO2'!X346+'abs CO2'!X346+'CH4'!X346*PCG!$C$5+N2O!X346*PCG!$C$6+HFC!X346+PFC!X346+'SF6'!X346</f>
        <v>0</v>
      </c>
      <c r="Y346" s="94">
        <f>+'CO2'!Y346+'abs CO2'!Y346+'CH4'!Y346*PCG!$C$5+N2O!Y346*PCG!$C$6+HFC!Y346+PFC!Y346+'SF6'!Y346</f>
        <v>0</v>
      </c>
      <c r="Z346" s="94">
        <f>+'CO2'!Z346+'abs CO2'!Z346+'CH4'!Z346*PCG!$C$5+N2O!Z346*PCG!$C$6+HFC!Z346+PFC!Z346+'SF6'!Z346</f>
        <v>0</v>
      </c>
      <c r="AA346" s="94">
        <f>+'CO2'!AA346+'abs CO2'!AA346+'CH4'!AA346*PCG!$C$5+N2O!AA346*PCG!$C$6+HFC!AA346+PFC!AA346+'SF6'!AA346</f>
        <v>0</v>
      </c>
      <c r="AB346" s="94">
        <f>+'CO2'!AB346+'abs CO2'!AB346+'CH4'!AB346*PCG!$C$5+N2O!AB346*PCG!$C$6+HFC!AB346+PFC!AB346+'SF6'!AB346</f>
        <v>0</v>
      </c>
      <c r="AC346" s="94">
        <f>+'CO2'!AC346+'abs CO2'!AC346+'CH4'!AC346*PCG!$C$5+N2O!AC346*PCG!$C$6+HFC!AC346+PFC!AC346+'SF6'!AC346</f>
        <v>0</v>
      </c>
      <c r="AD346" s="94">
        <f>+'CO2'!AD346+'abs CO2'!AD346+'CH4'!AD346*PCG!$C$5+N2O!AD346*PCG!$C$6+HFC!AD346+PFC!AD346+'SF6'!AD346</f>
        <v>0</v>
      </c>
      <c r="AE346" s="94">
        <f>+'CO2'!AE346+'abs CO2'!AE346+'CH4'!AE346*PCG!$C$5+N2O!AE346*PCG!$C$6+HFC!AE346+PFC!AE346+'SF6'!AE346</f>
        <v>0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0</v>
      </c>
      <c r="D347" s="94">
        <f>+'CO2'!D347+'abs CO2'!D347+'CH4'!D347*PCG!$C$5+N2O!D347*PCG!$C$6+HFC!D347+PFC!D347+'SF6'!D347</f>
        <v>0</v>
      </c>
      <c r="E347" s="94">
        <f>+'CO2'!E347+'abs CO2'!E347+'CH4'!E347*PCG!$C$5+N2O!E347*PCG!$C$6+HFC!E347+PFC!E347+'SF6'!E347</f>
        <v>0</v>
      </c>
      <c r="F347" s="94">
        <f>+'CO2'!F347+'abs CO2'!F347+'CH4'!F347*PCG!$C$5+N2O!F347*PCG!$C$6+HFC!F347+PFC!F347+'SF6'!F347</f>
        <v>0</v>
      </c>
      <c r="G347" s="94">
        <f>+'CO2'!G347+'abs CO2'!G347+'CH4'!G347*PCG!$C$5+N2O!G347*PCG!$C$6+HFC!G347+PFC!G347+'SF6'!G347</f>
        <v>0</v>
      </c>
      <c r="H347" s="94">
        <f>+'CO2'!H347+'abs CO2'!H347+'CH4'!H347*PCG!$C$5+N2O!H347*PCG!$C$6+HFC!H347+PFC!H347+'SF6'!H347</f>
        <v>0</v>
      </c>
      <c r="I347" s="94">
        <f>+'CO2'!I347+'abs CO2'!I347+'CH4'!I347*PCG!$C$5+N2O!I347*PCG!$C$6+HFC!I347+PFC!I347+'SF6'!I347</f>
        <v>0</v>
      </c>
      <c r="J347" s="94">
        <f>+'CO2'!J347+'abs CO2'!J347+'CH4'!J347*PCG!$C$5+N2O!J347*PCG!$C$6+HFC!J347+PFC!J347+'SF6'!J347</f>
        <v>0</v>
      </c>
      <c r="K347" s="94">
        <f>+'CO2'!K347+'abs CO2'!K347+'CH4'!K347*PCG!$C$5+N2O!K347*PCG!$C$6+HFC!K347+PFC!K347+'SF6'!K347</f>
        <v>0</v>
      </c>
      <c r="L347" s="94">
        <f>+'CO2'!L347+'abs CO2'!L347+'CH4'!L347*PCG!$C$5+N2O!L347*PCG!$C$6+HFC!L347+PFC!L347+'SF6'!L347</f>
        <v>0</v>
      </c>
      <c r="M347" s="94">
        <f>+'CO2'!M347+'abs CO2'!M347+'CH4'!M347*PCG!$C$5+N2O!M347*PCG!$C$6+HFC!M347+PFC!M347+'SF6'!M347</f>
        <v>0</v>
      </c>
      <c r="N347" s="94">
        <f>+'CO2'!N347+'abs CO2'!N347+'CH4'!N347*PCG!$C$5+N2O!N347*PCG!$C$6+HFC!N347+PFC!N347+'SF6'!N347</f>
        <v>0</v>
      </c>
      <c r="O347" s="94">
        <f>+'CO2'!O347+'abs CO2'!O347+'CH4'!O347*PCG!$C$5+N2O!O347*PCG!$C$6+HFC!O347+PFC!O347+'SF6'!O347</f>
        <v>0</v>
      </c>
      <c r="P347" s="94">
        <f>+'CO2'!P347+'abs CO2'!P347+'CH4'!P347*PCG!$C$5+N2O!P347*PCG!$C$6+HFC!P347+PFC!P347+'SF6'!P347</f>
        <v>0</v>
      </c>
      <c r="Q347" s="94">
        <f>+'CO2'!Q347+'abs CO2'!Q347+'CH4'!Q347*PCG!$C$5+N2O!Q347*PCG!$C$6+HFC!Q347+PFC!Q347+'SF6'!Q347</f>
        <v>0</v>
      </c>
      <c r="R347" s="94">
        <f>+'CO2'!R347+'abs CO2'!R347+'CH4'!R347*PCG!$C$5+N2O!R347*PCG!$C$6+HFC!R347+PFC!R347+'SF6'!R347</f>
        <v>0</v>
      </c>
      <c r="S347" s="94">
        <f>+'CO2'!S347+'abs CO2'!S347+'CH4'!S347*PCG!$C$5+N2O!S347*PCG!$C$6+HFC!S347+PFC!S347+'SF6'!S347</f>
        <v>0</v>
      </c>
      <c r="T347" s="94">
        <f>+'CO2'!T347+'abs CO2'!T347+'CH4'!T347*PCG!$C$5+N2O!T347*PCG!$C$6+HFC!T347+PFC!T347+'SF6'!T347</f>
        <v>0</v>
      </c>
      <c r="U347" s="94">
        <f>+'CO2'!U347+'abs CO2'!U347+'CH4'!U347*PCG!$C$5+N2O!U347*PCG!$C$6+HFC!U347+PFC!U347+'SF6'!U347</f>
        <v>0</v>
      </c>
      <c r="V347" s="94">
        <f>+'CO2'!V347+'abs CO2'!V347+'CH4'!V347*PCG!$C$5+N2O!V347*PCG!$C$6+HFC!V347+PFC!V347+'SF6'!V347</f>
        <v>0</v>
      </c>
      <c r="W347" s="94">
        <f>+'CO2'!W347+'abs CO2'!W347+'CH4'!W347*PCG!$C$5+N2O!W347*PCG!$C$6+HFC!W347+PFC!W347+'SF6'!W347</f>
        <v>0</v>
      </c>
      <c r="X347" s="94">
        <f>+'CO2'!X347+'abs CO2'!X347+'CH4'!X347*PCG!$C$5+N2O!X347*PCG!$C$6+HFC!X347+PFC!X347+'SF6'!X347</f>
        <v>0</v>
      </c>
      <c r="Y347" s="94">
        <f>+'CO2'!Y347+'abs CO2'!Y347+'CH4'!Y347*PCG!$C$5+N2O!Y347*PCG!$C$6+HFC!Y347+PFC!Y347+'SF6'!Y347</f>
        <v>0</v>
      </c>
      <c r="Z347" s="94">
        <f>+'CO2'!Z347+'abs CO2'!Z347+'CH4'!Z347*PCG!$C$5+N2O!Z347*PCG!$C$6+HFC!Z347+PFC!Z347+'SF6'!Z347</f>
        <v>0</v>
      </c>
      <c r="AA347" s="94">
        <f>+'CO2'!AA347+'abs CO2'!AA347+'CH4'!AA347*PCG!$C$5+N2O!AA347*PCG!$C$6+HFC!AA347+PFC!AA347+'SF6'!AA347</f>
        <v>0</v>
      </c>
      <c r="AB347" s="94">
        <f>+'CO2'!AB347+'abs CO2'!AB347+'CH4'!AB347*PCG!$C$5+N2O!AB347*PCG!$C$6+HFC!AB347+PFC!AB347+'SF6'!AB347</f>
        <v>0</v>
      </c>
      <c r="AC347" s="94">
        <f>+'CO2'!AC347+'abs CO2'!AC347+'CH4'!AC347*PCG!$C$5+N2O!AC347*PCG!$C$6+HFC!AC347+PFC!AC347+'SF6'!AC347</f>
        <v>0</v>
      </c>
      <c r="AD347" s="94">
        <f>+'CO2'!AD347+'abs CO2'!AD347+'CH4'!AD347*PCG!$C$5+N2O!AD347*PCG!$C$6+HFC!AD347+PFC!AD347+'SF6'!AD347</f>
        <v>0</v>
      </c>
      <c r="AE347" s="94">
        <f>+'CO2'!AE347+'abs CO2'!AE347+'CH4'!AE347*PCG!$C$5+N2O!AE347*PCG!$C$6+HFC!AE347+PFC!AE347+'SF6'!AE347</f>
        <v>0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-2.3620742367814335E-2</v>
      </c>
      <c r="D348" s="94">
        <f>+'CO2'!D348+'abs CO2'!D348+'CH4'!D348*PCG!$C$5+N2O!D348*PCG!$C$6+HFC!D348+PFC!D348+'SF6'!D348</f>
        <v>-2.3620742367814335E-2</v>
      </c>
      <c r="E348" s="94">
        <f>+'CO2'!E348+'abs CO2'!E348+'CH4'!E348*PCG!$C$5+N2O!E348*PCG!$C$6+HFC!E348+PFC!E348+'SF6'!E348</f>
        <v>-2.3620742367814335E-2</v>
      </c>
      <c r="F348" s="94">
        <f>+'CO2'!F348+'abs CO2'!F348+'CH4'!F348*PCG!$C$5+N2O!F348*PCG!$C$6+HFC!F348+PFC!F348+'SF6'!F348</f>
        <v>-2.3620742367814335E-2</v>
      </c>
      <c r="G348" s="94">
        <f>+'CO2'!G348+'abs CO2'!G348+'CH4'!G348*PCG!$C$5+N2O!G348*PCG!$C$6+HFC!G348+PFC!G348+'SF6'!G348</f>
        <v>-2.3620742367814335E-2</v>
      </c>
      <c r="H348" s="94">
        <f>+'CO2'!H348+'abs CO2'!H348+'CH4'!H348*PCG!$C$5+N2O!H348*PCG!$C$6+HFC!H348+PFC!H348+'SF6'!H348</f>
        <v>-0.10707000295715902</v>
      </c>
      <c r="I348" s="94">
        <f>+'CO2'!I348+'abs CO2'!I348+'CH4'!I348*PCG!$C$5+N2O!I348*PCG!$C$6+HFC!I348+PFC!I348+'SF6'!I348</f>
        <v>-0.21614319174259972</v>
      </c>
      <c r="J348" s="94">
        <f>+'CO2'!J348+'abs CO2'!J348+'CH4'!J348*PCG!$C$5+N2O!J348*PCG!$C$6+HFC!J348+PFC!J348+'SF6'!J348</f>
        <v>-0.31041124188421665</v>
      </c>
      <c r="K348" s="94">
        <f>+'CO2'!K348+'abs CO2'!K348+'CH4'!K348*PCG!$C$5+N2O!K348*PCG!$C$6+HFC!K348+PFC!K348+'SF6'!K348</f>
        <v>-0.38869241334674892</v>
      </c>
      <c r="L348" s="94">
        <f>+'CO2'!L348+'abs CO2'!L348+'CH4'!L348*PCG!$C$5+N2O!L348*PCG!$C$6+HFC!L348+PFC!L348+'SF6'!L348</f>
        <v>-0.44153278584810246</v>
      </c>
      <c r="M348" s="94">
        <f>+'CO2'!M348+'abs CO2'!M348+'CH4'!M348*PCG!$C$5+N2O!M348*PCG!$C$6+HFC!M348+PFC!M348+'SF6'!M348</f>
        <v>-0.78362112560837904</v>
      </c>
      <c r="N348" s="94">
        <f>+'CO2'!N348+'abs CO2'!N348+'CH4'!N348*PCG!$C$5+N2O!N348*PCG!$C$6+HFC!N348+PFC!N348+'SF6'!N348</f>
        <v>-0.91725217824253702</v>
      </c>
      <c r="O348" s="94">
        <f>+'CO2'!O348+'abs CO2'!O348+'CH4'!O348*PCG!$C$5+N2O!O348*PCG!$C$6+HFC!O348+PFC!O348+'SF6'!O348</f>
        <v>-1.0971055465253876</v>
      </c>
      <c r="P348" s="94">
        <f>+'CO2'!P348+'abs CO2'!P348+'CH4'!P348*PCG!$C$5+N2O!P348*PCG!$C$6+HFC!P348+PFC!P348+'SF6'!P348</f>
        <v>-1.4328318339867083</v>
      </c>
      <c r="Q348" s="94">
        <f>+'CO2'!Q348+'abs CO2'!Q348+'CH4'!Q348*PCG!$C$5+N2O!Q348*PCG!$C$6+HFC!Q348+PFC!Q348+'SF6'!Q348</f>
        <v>-1.834504356485074</v>
      </c>
      <c r="R348" s="94">
        <f>+'CO2'!R348+'abs CO2'!R348+'CH4'!R348*PCG!$C$5+N2O!R348*PCG!$C$6+HFC!R348+PFC!R348+'SF6'!R348</f>
        <v>-2.1339602146760202</v>
      </c>
      <c r="S348" s="94">
        <f>+'CO2'!S348+'abs CO2'!S348+'CH4'!S348*PCG!$C$5+N2O!S348*PCG!$C$6+HFC!S348+PFC!S348+'SF6'!S348</f>
        <v>-2.2680708762922652</v>
      </c>
      <c r="T348" s="94">
        <f>+'CO2'!T348+'abs CO2'!T348+'CH4'!T348*PCG!$C$5+N2O!T348*PCG!$C$6+HFC!T348+PFC!T348+'SF6'!T348</f>
        <v>-2.1709500574195264</v>
      </c>
      <c r="U348" s="94">
        <f>+'CO2'!U348+'abs CO2'!U348+'CH4'!U348*PCG!$C$5+N2O!U348*PCG!$C$6+HFC!U348+PFC!U348+'SF6'!U348</f>
        <v>-2.0551244882453705</v>
      </c>
      <c r="V348" s="94">
        <f>+'CO2'!V348+'abs CO2'!V348+'CH4'!V348*PCG!$C$5+N2O!V348*PCG!$C$6+HFC!V348+PFC!V348+'SF6'!V348</f>
        <v>-2.1645952384068656</v>
      </c>
      <c r="W348" s="94">
        <f>+'CO2'!W348+'abs CO2'!W348+'CH4'!W348*PCG!$C$5+N2O!W348*PCG!$C$6+HFC!W348+PFC!W348+'SF6'!W348</f>
        <v>-2.3374343253266847</v>
      </c>
      <c r="X348" s="94">
        <f>+'CO2'!X348+'abs CO2'!X348+'CH4'!X348*PCG!$C$5+N2O!X348*PCG!$C$6+HFC!X348+PFC!X348+'SF6'!X348</f>
        <v>-2.3476859673188075</v>
      </c>
      <c r="Y348" s="94">
        <f>+'CO2'!Y348+'abs CO2'!Y348+'CH4'!Y348*PCG!$C$5+N2O!Y348*PCG!$C$6+HFC!Y348+PFC!Y348+'SF6'!Y348</f>
        <v>-2.3476859673188075</v>
      </c>
      <c r="Z348" s="94">
        <f>+'CO2'!Z348+'abs CO2'!Z348+'CH4'!Z348*PCG!$C$5+N2O!Z348*PCG!$C$6+HFC!Z348+PFC!Z348+'SF6'!Z348</f>
        <v>-2.4927676844003064</v>
      </c>
      <c r="AA348" s="94">
        <f>+'CO2'!AA348+'abs CO2'!AA348+'CH4'!AA348*PCG!$C$5+N2O!AA348*PCG!$C$6+HFC!AA348+PFC!AA348+'SF6'!AA348</f>
        <v>-2.761108909878319</v>
      </c>
      <c r="AB348" s="94">
        <f>+'CO2'!AB348+'abs CO2'!AB348+'CH4'!AB348*PCG!$C$5+N2O!AB348*PCG!$C$6+HFC!AB348+PFC!AB348+'SF6'!AB348</f>
        <v>-2.8217540195839144</v>
      </c>
      <c r="AC348" s="94">
        <f>+'CO2'!AC348+'abs CO2'!AC348+'CH4'!AC348*PCG!$C$5+N2O!AC348*PCG!$C$6+HFC!AC348+PFC!AC348+'SF6'!AC348</f>
        <v>-2.9133694098301453</v>
      </c>
      <c r="AD348" s="94">
        <f>+'CO2'!AD348+'abs CO2'!AD348+'CH4'!AD348*PCG!$C$5+N2O!AD348*PCG!$C$6+HFC!AD348+PFC!AD348+'SF6'!AD348</f>
        <v>-3.0660617269071966</v>
      </c>
      <c r="AE348" s="94">
        <f>+'CO2'!AE348+'abs CO2'!AE348+'CH4'!AE348*PCG!$C$5+N2O!AE348*PCG!$C$6+HFC!AE348+PFC!AE348+'SF6'!AE348</f>
        <v>-3.0660617269071966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0</v>
      </c>
      <c r="D349" s="33">
        <f t="shared" si="82"/>
        <v>0</v>
      </c>
      <c r="E349" s="33">
        <f t="shared" si="82"/>
        <v>0</v>
      </c>
      <c r="F349" s="33">
        <f t="shared" si="82"/>
        <v>0</v>
      </c>
      <c r="G349" s="33">
        <f t="shared" si="82"/>
        <v>0</v>
      </c>
      <c r="H349" s="33">
        <f t="shared" si="82"/>
        <v>0</v>
      </c>
      <c r="I349" s="33">
        <f t="shared" si="82"/>
        <v>0</v>
      </c>
      <c r="J349" s="33">
        <f t="shared" si="82"/>
        <v>0</v>
      </c>
      <c r="K349" s="33">
        <f t="shared" si="82"/>
        <v>0</v>
      </c>
      <c r="L349" s="33">
        <f t="shared" si="82"/>
        <v>0</v>
      </c>
      <c r="M349" s="33">
        <f t="shared" si="82"/>
        <v>0</v>
      </c>
      <c r="N349" s="33">
        <f t="shared" si="82"/>
        <v>0</v>
      </c>
      <c r="O349" s="33">
        <f t="shared" si="82"/>
        <v>0</v>
      </c>
      <c r="P349" s="33">
        <f t="shared" si="82"/>
        <v>0</v>
      </c>
      <c r="Q349" s="33">
        <f t="shared" si="82"/>
        <v>0</v>
      </c>
      <c r="R349" s="33">
        <f t="shared" si="82"/>
        <v>0</v>
      </c>
      <c r="S349" s="33">
        <f t="shared" si="82"/>
        <v>0</v>
      </c>
      <c r="T349" s="33">
        <f t="shared" si="82"/>
        <v>0</v>
      </c>
      <c r="U349" s="33">
        <f t="shared" si="82"/>
        <v>0</v>
      </c>
      <c r="V349" s="33">
        <f t="shared" si="82"/>
        <v>0</v>
      </c>
      <c r="W349" s="33">
        <f t="shared" si="82"/>
        <v>0</v>
      </c>
      <c r="X349" s="33">
        <f t="shared" si="82"/>
        <v>0</v>
      </c>
      <c r="Y349" s="33">
        <f t="shared" si="82"/>
        <v>0</v>
      </c>
      <c r="Z349" s="33">
        <f t="shared" si="82"/>
        <v>0</v>
      </c>
      <c r="AA349" s="33">
        <f t="shared" si="82"/>
        <v>0</v>
      </c>
      <c r="AB349" s="33">
        <f t="shared" si="82"/>
        <v>0</v>
      </c>
      <c r="AC349" s="33">
        <f t="shared" si="82"/>
        <v>0</v>
      </c>
      <c r="AD349" s="33">
        <f t="shared" si="82"/>
        <v>0</v>
      </c>
      <c r="AE349" s="33">
        <f t="shared" si="82"/>
        <v>0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0</v>
      </c>
      <c r="D350" s="33">
        <f t="shared" si="83"/>
        <v>0</v>
      </c>
      <c r="E350" s="33">
        <f t="shared" si="83"/>
        <v>0</v>
      </c>
      <c r="F350" s="33">
        <f t="shared" si="83"/>
        <v>0</v>
      </c>
      <c r="G350" s="33">
        <f t="shared" si="83"/>
        <v>0</v>
      </c>
      <c r="H350" s="33">
        <f t="shared" si="83"/>
        <v>0</v>
      </c>
      <c r="I350" s="33">
        <f t="shared" si="83"/>
        <v>0</v>
      </c>
      <c r="J350" s="33">
        <f t="shared" si="83"/>
        <v>0</v>
      </c>
      <c r="K350" s="33">
        <f t="shared" si="83"/>
        <v>0</v>
      </c>
      <c r="L350" s="33">
        <f t="shared" si="83"/>
        <v>0</v>
      </c>
      <c r="M350" s="33">
        <f t="shared" si="83"/>
        <v>0</v>
      </c>
      <c r="N350" s="33">
        <f t="shared" si="83"/>
        <v>0</v>
      </c>
      <c r="O350" s="33">
        <f t="shared" si="83"/>
        <v>0</v>
      </c>
      <c r="P350" s="33">
        <f t="shared" si="83"/>
        <v>0</v>
      </c>
      <c r="Q350" s="33">
        <f t="shared" si="83"/>
        <v>0</v>
      </c>
      <c r="R350" s="33">
        <f t="shared" si="83"/>
        <v>0</v>
      </c>
      <c r="S350" s="33">
        <f t="shared" si="83"/>
        <v>0</v>
      </c>
      <c r="T350" s="33">
        <f t="shared" si="83"/>
        <v>0</v>
      </c>
      <c r="U350" s="33">
        <f t="shared" si="83"/>
        <v>0</v>
      </c>
      <c r="V350" s="33">
        <f t="shared" si="83"/>
        <v>0</v>
      </c>
      <c r="W350" s="33">
        <f t="shared" si="83"/>
        <v>0</v>
      </c>
      <c r="X350" s="33">
        <f t="shared" si="83"/>
        <v>0</v>
      </c>
      <c r="Y350" s="33">
        <f t="shared" si="83"/>
        <v>0</v>
      </c>
      <c r="Z350" s="33">
        <f t="shared" si="83"/>
        <v>0</v>
      </c>
      <c r="AA350" s="33">
        <f t="shared" si="83"/>
        <v>0</v>
      </c>
      <c r="AB350" s="33">
        <f t="shared" si="83"/>
        <v>0</v>
      </c>
      <c r="AC350" s="33">
        <f t="shared" si="83"/>
        <v>0</v>
      </c>
      <c r="AD350" s="33">
        <f t="shared" si="83"/>
        <v>0</v>
      </c>
      <c r="AE350" s="33">
        <f t="shared" si="83"/>
        <v>0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0</v>
      </c>
      <c r="D351" s="94">
        <f>+'CO2'!D351+'abs CO2'!D351+'CH4'!D351*PCG!$C$5+N2O!D351*PCG!$C$6+HFC!D351+PFC!D351+'SF6'!D351</f>
        <v>0</v>
      </c>
      <c r="E351" s="94">
        <f>+'CO2'!E351+'abs CO2'!E351+'CH4'!E351*PCG!$C$5+N2O!E351*PCG!$C$6+HFC!E351+PFC!E351+'SF6'!E351</f>
        <v>0</v>
      </c>
      <c r="F351" s="94">
        <f>+'CO2'!F351+'abs CO2'!F351+'CH4'!F351*PCG!$C$5+N2O!F351*PCG!$C$6+HFC!F351+PFC!F351+'SF6'!F351</f>
        <v>0</v>
      </c>
      <c r="G351" s="94">
        <f>+'CO2'!G351+'abs CO2'!G351+'CH4'!G351*PCG!$C$5+N2O!G351*PCG!$C$6+HFC!G351+PFC!G351+'SF6'!G351</f>
        <v>0</v>
      </c>
      <c r="H351" s="94">
        <f>+'CO2'!H351+'abs CO2'!H351+'CH4'!H351*PCG!$C$5+N2O!H351*PCG!$C$6+HFC!H351+PFC!H351+'SF6'!H351</f>
        <v>0</v>
      </c>
      <c r="I351" s="94">
        <f>+'CO2'!I351+'abs CO2'!I351+'CH4'!I351*PCG!$C$5+N2O!I351*PCG!$C$6+HFC!I351+PFC!I351+'SF6'!I351</f>
        <v>0</v>
      </c>
      <c r="J351" s="94">
        <f>+'CO2'!J351+'abs CO2'!J351+'CH4'!J351*PCG!$C$5+N2O!J351*PCG!$C$6+HFC!J351+PFC!J351+'SF6'!J351</f>
        <v>0</v>
      </c>
      <c r="K351" s="94">
        <f>+'CO2'!K351+'abs CO2'!K351+'CH4'!K351*PCG!$C$5+N2O!K351*PCG!$C$6+HFC!K351+PFC!K351+'SF6'!K351</f>
        <v>0</v>
      </c>
      <c r="L351" s="94">
        <f>+'CO2'!L351+'abs CO2'!L351+'CH4'!L351*PCG!$C$5+N2O!L351*PCG!$C$6+HFC!L351+PFC!L351+'SF6'!L351</f>
        <v>0</v>
      </c>
      <c r="M351" s="94">
        <f>+'CO2'!M351+'abs CO2'!M351+'CH4'!M351*PCG!$C$5+N2O!M351*PCG!$C$6+HFC!M351+PFC!M351+'SF6'!M351</f>
        <v>0</v>
      </c>
      <c r="N351" s="94">
        <f>+'CO2'!N351+'abs CO2'!N351+'CH4'!N351*PCG!$C$5+N2O!N351*PCG!$C$6+HFC!N351+PFC!N351+'SF6'!N351</f>
        <v>0</v>
      </c>
      <c r="O351" s="94">
        <f>+'CO2'!O351+'abs CO2'!O351+'CH4'!O351*PCG!$C$5+N2O!O351*PCG!$C$6+HFC!O351+PFC!O351+'SF6'!O351</f>
        <v>0</v>
      </c>
      <c r="P351" s="94">
        <f>+'CO2'!P351+'abs CO2'!P351+'CH4'!P351*PCG!$C$5+N2O!P351*PCG!$C$6+HFC!P351+PFC!P351+'SF6'!P351</f>
        <v>0</v>
      </c>
      <c r="Q351" s="94">
        <f>+'CO2'!Q351+'abs CO2'!Q351+'CH4'!Q351*PCG!$C$5+N2O!Q351*PCG!$C$6+HFC!Q351+PFC!Q351+'SF6'!Q351</f>
        <v>0</v>
      </c>
      <c r="R351" s="94">
        <f>+'CO2'!R351+'abs CO2'!R351+'CH4'!R351*PCG!$C$5+N2O!R351*PCG!$C$6+HFC!R351+PFC!R351+'SF6'!R351</f>
        <v>0</v>
      </c>
      <c r="S351" s="94">
        <f>+'CO2'!S351+'abs CO2'!S351+'CH4'!S351*PCG!$C$5+N2O!S351*PCG!$C$6+HFC!S351+PFC!S351+'SF6'!S351</f>
        <v>0</v>
      </c>
      <c r="T351" s="94">
        <f>+'CO2'!T351+'abs CO2'!T351+'CH4'!T351*PCG!$C$5+N2O!T351*PCG!$C$6+HFC!T351+PFC!T351+'SF6'!T351</f>
        <v>0</v>
      </c>
      <c r="U351" s="94">
        <f>+'CO2'!U351+'abs CO2'!U351+'CH4'!U351*PCG!$C$5+N2O!U351*PCG!$C$6+HFC!U351+PFC!U351+'SF6'!U351</f>
        <v>0</v>
      </c>
      <c r="V351" s="94">
        <f>+'CO2'!V351+'abs CO2'!V351+'CH4'!V351*PCG!$C$5+N2O!V351*PCG!$C$6+HFC!V351+PFC!V351+'SF6'!V351</f>
        <v>0</v>
      </c>
      <c r="W351" s="94">
        <f>+'CO2'!W351+'abs CO2'!W351+'CH4'!W351*PCG!$C$5+N2O!W351*PCG!$C$6+HFC!W351+PFC!W351+'SF6'!W351</f>
        <v>0</v>
      </c>
      <c r="X351" s="94">
        <f>+'CO2'!X351+'abs CO2'!X351+'CH4'!X351*PCG!$C$5+N2O!X351*PCG!$C$6+HFC!X351+PFC!X351+'SF6'!X351</f>
        <v>0</v>
      </c>
      <c r="Y351" s="94">
        <f>+'CO2'!Y351+'abs CO2'!Y351+'CH4'!Y351*PCG!$C$5+N2O!Y351*PCG!$C$6+HFC!Y351+PFC!Y351+'SF6'!Y351</f>
        <v>0</v>
      </c>
      <c r="Z351" s="94">
        <f>+'CO2'!Z351+'abs CO2'!Z351+'CH4'!Z351*PCG!$C$5+N2O!Z351*PCG!$C$6+HFC!Z351+PFC!Z351+'SF6'!Z351</f>
        <v>0</v>
      </c>
      <c r="AA351" s="94">
        <f>+'CO2'!AA351+'abs CO2'!AA351+'CH4'!AA351*PCG!$C$5+N2O!AA351*PCG!$C$6+HFC!AA351+PFC!AA351+'SF6'!AA351</f>
        <v>0</v>
      </c>
      <c r="AB351" s="94">
        <f>+'CO2'!AB351+'abs CO2'!AB351+'CH4'!AB351*PCG!$C$5+N2O!AB351*PCG!$C$6+HFC!AB351+PFC!AB351+'SF6'!AB351</f>
        <v>0</v>
      </c>
      <c r="AC351" s="94">
        <f>+'CO2'!AC351+'abs CO2'!AC351+'CH4'!AC351*PCG!$C$5+N2O!AC351*PCG!$C$6+HFC!AC351+PFC!AC351+'SF6'!AC351</f>
        <v>0</v>
      </c>
      <c r="AD351" s="94">
        <f>+'CO2'!AD351+'abs CO2'!AD351+'CH4'!AD351*PCG!$C$5+N2O!AD351*PCG!$C$6+HFC!AD351+PFC!AD351+'SF6'!AD351</f>
        <v>0</v>
      </c>
      <c r="AE351" s="94">
        <f>+'CO2'!AE351+'abs CO2'!AE351+'CH4'!AE351*PCG!$C$5+N2O!AE351*PCG!$C$6+HFC!AE351+PFC!AE351+'SF6'!AE351</f>
        <v>0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0</v>
      </c>
      <c r="D352" s="94">
        <f>+'CO2'!D352+'abs CO2'!D352+'CH4'!D352*PCG!$C$5+N2O!D352*PCG!$C$6+HFC!D352+PFC!D352+'SF6'!D352</f>
        <v>0</v>
      </c>
      <c r="E352" s="94">
        <f>+'CO2'!E352+'abs CO2'!E352+'CH4'!E352*PCG!$C$5+N2O!E352*PCG!$C$6+HFC!E352+PFC!E352+'SF6'!E352</f>
        <v>0</v>
      </c>
      <c r="F352" s="94">
        <f>+'CO2'!F352+'abs CO2'!F352+'CH4'!F352*PCG!$C$5+N2O!F352*PCG!$C$6+HFC!F352+PFC!F352+'SF6'!F352</f>
        <v>0</v>
      </c>
      <c r="G352" s="94">
        <f>+'CO2'!G352+'abs CO2'!G352+'CH4'!G352*PCG!$C$5+N2O!G352*PCG!$C$6+HFC!G352+PFC!G352+'SF6'!G352</f>
        <v>0</v>
      </c>
      <c r="H352" s="94">
        <f>+'CO2'!H352+'abs CO2'!H352+'CH4'!H352*PCG!$C$5+N2O!H352*PCG!$C$6+HFC!H352+PFC!H352+'SF6'!H352</f>
        <v>0</v>
      </c>
      <c r="I352" s="94">
        <f>+'CO2'!I352+'abs CO2'!I352+'CH4'!I352*PCG!$C$5+N2O!I352*PCG!$C$6+HFC!I352+PFC!I352+'SF6'!I352</f>
        <v>0</v>
      </c>
      <c r="J352" s="94">
        <f>+'CO2'!J352+'abs CO2'!J352+'CH4'!J352*PCG!$C$5+N2O!J352*PCG!$C$6+HFC!J352+PFC!J352+'SF6'!J352</f>
        <v>0</v>
      </c>
      <c r="K352" s="94">
        <f>+'CO2'!K352+'abs CO2'!K352+'CH4'!K352*PCG!$C$5+N2O!K352*PCG!$C$6+HFC!K352+PFC!K352+'SF6'!K352</f>
        <v>0</v>
      </c>
      <c r="L352" s="94">
        <f>+'CO2'!L352+'abs CO2'!L352+'CH4'!L352*PCG!$C$5+N2O!L352*PCG!$C$6+HFC!L352+PFC!L352+'SF6'!L352</f>
        <v>0</v>
      </c>
      <c r="M352" s="94">
        <f>+'CO2'!M352+'abs CO2'!M352+'CH4'!M352*PCG!$C$5+N2O!M352*PCG!$C$6+HFC!M352+PFC!M352+'SF6'!M352</f>
        <v>0</v>
      </c>
      <c r="N352" s="94">
        <f>+'CO2'!N352+'abs CO2'!N352+'CH4'!N352*PCG!$C$5+N2O!N352*PCG!$C$6+HFC!N352+PFC!N352+'SF6'!N352</f>
        <v>0</v>
      </c>
      <c r="O352" s="94">
        <f>+'CO2'!O352+'abs CO2'!O352+'CH4'!O352*PCG!$C$5+N2O!O352*PCG!$C$6+HFC!O352+PFC!O352+'SF6'!O352</f>
        <v>0</v>
      </c>
      <c r="P352" s="94">
        <f>+'CO2'!P352+'abs CO2'!P352+'CH4'!P352*PCG!$C$5+N2O!P352*PCG!$C$6+HFC!P352+PFC!P352+'SF6'!P352</f>
        <v>0</v>
      </c>
      <c r="Q352" s="94">
        <f>+'CO2'!Q352+'abs CO2'!Q352+'CH4'!Q352*PCG!$C$5+N2O!Q352*PCG!$C$6+HFC!Q352+PFC!Q352+'SF6'!Q352</f>
        <v>0</v>
      </c>
      <c r="R352" s="94">
        <f>+'CO2'!R352+'abs CO2'!R352+'CH4'!R352*PCG!$C$5+N2O!R352*PCG!$C$6+HFC!R352+PFC!R352+'SF6'!R352</f>
        <v>0</v>
      </c>
      <c r="S352" s="94">
        <f>+'CO2'!S352+'abs CO2'!S352+'CH4'!S352*PCG!$C$5+N2O!S352*PCG!$C$6+HFC!S352+PFC!S352+'SF6'!S352</f>
        <v>0</v>
      </c>
      <c r="T352" s="94">
        <f>+'CO2'!T352+'abs CO2'!T352+'CH4'!T352*PCG!$C$5+N2O!T352*PCG!$C$6+HFC!T352+PFC!T352+'SF6'!T352</f>
        <v>0</v>
      </c>
      <c r="U352" s="94">
        <f>+'CO2'!U352+'abs CO2'!U352+'CH4'!U352*PCG!$C$5+N2O!U352*PCG!$C$6+HFC!U352+PFC!U352+'SF6'!U352</f>
        <v>0</v>
      </c>
      <c r="V352" s="94">
        <f>+'CO2'!V352+'abs CO2'!V352+'CH4'!V352*PCG!$C$5+N2O!V352*PCG!$C$6+HFC!V352+PFC!V352+'SF6'!V352</f>
        <v>0</v>
      </c>
      <c r="W352" s="94">
        <f>+'CO2'!W352+'abs CO2'!W352+'CH4'!W352*PCG!$C$5+N2O!W352*PCG!$C$6+HFC!W352+PFC!W352+'SF6'!W352</f>
        <v>0</v>
      </c>
      <c r="X352" s="94">
        <f>+'CO2'!X352+'abs CO2'!X352+'CH4'!X352*PCG!$C$5+N2O!X352*PCG!$C$6+HFC!X352+PFC!X352+'SF6'!X352</f>
        <v>0</v>
      </c>
      <c r="Y352" s="94">
        <f>+'CO2'!Y352+'abs CO2'!Y352+'CH4'!Y352*PCG!$C$5+N2O!Y352*PCG!$C$6+HFC!Y352+PFC!Y352+'SF6'!Y352</f>
        <v>0</v>
      </c>
      <c r="Z352" s="94">
        <f>+'CO2'!Z352+'abs CO2'!Z352+'CH4'!Z352*PCG!$C$5+N2O!Z352*PCG!$C$6+HFC!Z352+PFC!Z352+'SF6'!Z352</f>
        <v>0</v>
      </c>
      <c r="AA352" s="94">
        <f>+'CO2'!AA352+'abs CO2'!AA352+'CH4'!AA352*PCG!$C$5+N2O!AA352*PCG!$C$6+HFC!AA352+PFC!AA352+'SF6'!AA352</f>
        <v>0</v>
      </c>
      <c r="AB352" s="94">
        <f>+'CO2'!AB352+'abs CO2'!AB352+'CH4'!AB352*PCG!$C$5+N2O!AB352*PCG!$C$6+HFC!AB352+PFC!AB352+'SF6'!AB352</f>
        <v>0</v>
      </c>
      <c r="AC352" s="94">
        <f>+'CO2'!AC352+'abs CO2'!AC352+'CH4'!AC352*PCG!$C$5+N2O!AC352*PCG!$C$6+HFC!AC352+PFC!AC352+'SF6'!AC352</f>
        <v>0</v>
      </c>
      <c r="AD352" s="94">
        <f>+'CO2'!AD352+'abs CO2'!AD352+'CH4'!AD352*PCG!$C$5+N2O!AD352*PCG!$C$6+HFC!AD352+PFC!AD352+'SF6'!AD352</f>
        <v>0</v>
      </c>
      <c r="AE352" s="94">
        <f>+'CO2'!AE352+'abs CO2'!AE352+'CH4'!AE352*PCG!$C$5+N2O!AE352*PCG!$C$6+HFC!AE352+PFC!AE352+'SF6'!AE352</f>
        <v>0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0</v>
      </c>
      <c r="D353" s="94">
        <f>+'CO2'!D353+'abs CO2'!D353+'CH4'!D353*PCG!$C$5+N2O!D353*PCG!$C$6+HFC!D353+PFC!D353+'SF6'!D353</f>
        <v>0</v>
      </c>
      <c r="E353" s="94">
        <f>+'CO2'!E353+'abs CO2'!E353+'CH4'!E353*PCG!$C$5+N2O!E353*PCG!$C$6+HFC!E353+PFC!E353+'SF6'!E353</f>
        <v>0</v>
      </c>
      <c r="F353" s="94">
        <f>+'CO2'!F353+'abs CO2'!F353+'CH4'!F353*PCG!$C$5+N2O!F353*PCG!$C$6+HFC!F353+PFC!F353+'SF6'!F353</f>
        <v>0</v>
      </c>
      <c r="G353" s="94">
        <f>+'CO2'!G353+'abs CO2'!G353+'CH4'!G353*PCG!$C$5+N2O!G353*PCG!$C$6+HFC!G353+PFC!G353+'SF6'!G353</f>
        <v>0</v>
      </c>
      <c r="H353" s="94">
        <f>+'CO2'!H353+'abs CO2'!H353+'CH4'!H353*PCG!$C$5+N2O!H353*PCG!$C$6+HFC!H353+PFC!H353+'SF6'!H353</f>
        <v>0</v>
      </c>
      <c r="I353" s="94">
        <f>+'CO2'!I353+'abs CO2'!I353+'CH4'!I353*PCG!$C$5+N2O!I353*PCG!$C$6+HFC!I353+PFC!I353+'SF6'!I353</f>
        <v>0</v>
      </c>
      <c r="J353" s="94">
        <f>+'CO2'!J353+'abs CO2'!J353+'CH4'!J353*PCG!$C$5+N2O!J353*PCG!$C$6+HFC!J353+PFC!J353+'SF6'!J353</f>
        <v>0</v>
      </c>
      <c r="K353" s="94">
        <f>+'CO2'!K353+'abs CO2'!K353+'CH4'!K353*PCG!$C$5+N2O!K353*PCG!$C$6+HFC!K353+PFC!K353+'SF6'!K353</f>
        <v>0</v>
      </c>
      <c r="L353" s="94">
        <f>+'CO2'!L353+'abs CO2'!L353+'CH4'!L353*PCG!$C$5+N2O!L353*PCG!$C$6+HFC!L353+PFC!L353+'SF6'!L353</f>
        <v>0</v>
      </c>
      <c r="M353" s="94">
        <f>+'CO2'!M353+'abs CO2'!M353+'CH4'!M353*PCG!$C$5+N2O!M353*PCG!$C$6+HFC!M353+PFC!M353+'SF6'!M353</f>
        <v>0</v>
      </c>
      <c r="N353" s="94">
        <f>+'CO2'!N353+'abs CO2'!N353+'CH4'!N353*PCG!$C$5+N2O!N353*PCG!$C$6+HFC!N353+PFC!N353+'SF6'!N353</f>
        <v>0</v>
      </c>
      <c r="O353" s="94">
        <f>+'CO2'!O353+'abs CO2'!O353+'CH4'!O353*PCG!$C$5+N2O!O353*PCG!$C$6+HFC!O353+PFC!O353+'SF6'!O353</f>
        <v>0</v>
      </c>
      <c r="P353" s="94">
        <f>+'CO2'!P353+'abs CO2'!P353+'CH4'!P353*PCG!$C$5+N2O!P353*PCG!$C$6+HFC!P353+PFC!P353+'SF6'!P353</f>
        <v>0</v>
      </c>
      <c r="Q353" s="94">
        <f>+'CO2'!Q353+'abs CO2'!Q353+'CH4'!Q353*PCG!$C$5+N2O!Q353*PCG!$C$6+HFC!Q353+PFC!Q353+'SF6'!Q353</f>
        <v>0</v>
      </c>
      <c r="R353" s="94">
        <f>+'CO2'!R353+'abs CO2'!R353+'CH4'!R353*PCG!$C$5+N2O!R353*PCG!$C$6+HFC!R353+PFC!R353+'SF6'!R353</f>
        <v>0</v>
      </c>
      <c r="S353" s="94">
        <f>+'CO2'!S353+'abs CO2'!S353+'CH4'!S353*PCG!$C$5+N2O!S353*PCG!$C$6+HFC!S353+PFC!S353+'SF6'!S353</f>
        <v>0</v>
      </c>
      <c r="T353" s="94">
        <f>+'CO2'!T353+'abs CO2'!T353+'CH4'!T353*PCG!$C$5+N2O!T353*PCG!$C$6+HFC!T353+PFC!T353+'SF6'!T353</f>
        <v>0</v>
      </c>
      <c r="U353" s="94">
        <f>+'CO2'!U353+'abs CO2'!U353+'CH4'!U353*PCG!$C$5+N2O!U353*PCG!$C$6+HFC!U353+PFC!U353+'SF6'!U353</f>
        <v>0</v>
      </c>
      <c r="V353" s="94">
        <f>+'CO2'!V353+'abs CO2'!V353+'CH4'!V353*PCG!$C$5+N2O!V353*PCG!$C$6+HFC!V353+PFC!V353+'SF6'!V353</f>
        <v>0</v>
      </c>
      <c r="W353" s="94">
        <f>+'CO2'!W353+'abs CO2'!W353+'CH4'!W353*PCG!$C$5+N2O!W353*PCG!$C$6+HFC!W353+PFC!W353+'SF6'!W353</f>
        <v>0</v>
      </c>
      <c r="X353" s="94">
        <f>+'CO2'!X353+'abs CO2'!X353+'CH4'!X353*PCG!$C$5+N2O!X353*PCG!$C$6+HFC!X353+PFC!X353+'SF6'!X353</f>
        <v>0</v>
      </c>
      <c r="Y353" s="94">
        <f>+'CO2'!Y353+'abs CO2'!Y353+'CH4'!Y353*PCG!$C$5+N2O!Y353*PCG!$C$6+HFC!Y353+PFC!Y353+'SF6'!Y353</f>
        <v>0</v>
      </c>
      <c r="Z353" s="94">
        <f>+'CO2'!Z353+'abs CO2'!Z353+'CH4'!Z353*PCG!$C$5+N2O!Z353*PCG!$C$6+HFC!Z353+PFC!Z353+'SF6'!Z353</f>
        <v>0</v>
      </c>
      <c r="AA353" s="94">
        <f>+'CO2'!AA353+'abs CO2'!AA353+'CH4'!AA353*PCG!$C$5+N2O!AA353*PCG!$C$6+HFC!AA353+PFC!AA353+'SF6'!AA353</f>
        <v>0</v>
      </c>
      <c r="AB353" s="94">
        <f>+'CO2'!AB353+'abs CO2'!AB353+'CH4'!AB353*PCG!$C$5+N2O!AB353*PCG!$C$6+HFC!AB353+PFC!AB353+'SF6'!AB353</f>
        <v>0</v>
      </c>
      <c r="AC353" s="94">
        <f>+'CO2'!AC353+'abs CO2'!AC353+'CH4'!AC353*PCG!$C$5+N2O!AC353*PCG!$C$6+HFC!AC353+PFC!AC353+'SF6'!AC353</f>
        <v>0</v>
      </c>
      <c r="AD353" s="94">
        <f>+'CO2'!AD353+'abs CO2'!AD353+'CH4'!AD353*PCG!$C$5+N2O!AD353*PCG!$C$6+HFC!AD353+PFC!AD353+'SF6'!AD353</f>
        <v>0</v>
      </c>
      <c r="AE353" s="94">
        <f>+'CO2'!AE353+'abs CO2'!AE353+'CH4'!AE353*PCG!$C$5+N2O!AE353*PCG!$C$6+HFC!AE353+PFC!AE353+'SF6'!AE353</f>
        <v>0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0</v>
      </c>
      <c r="D354" s="94">
        <f>+'CO2'!D354+'abs CO2'!D354+'CH4'!D354*PCG!$C$5+N2O!D354*PCG!$C$6+HFC!D354+PFC!D354+'SF6'!D354</f>
        <v>0</v>
      </c>
      <c r="E354" s="94">
        <f>+'CO2'!E354+'abs CO2'!E354+'CH4'!E354*PCG!$C$5+N2O!E354*PCG!$C$6+HFC!E354+PFC!E354+'SF6'!E354</f>
        <v>0</v>
      </c>
      <c r="F354" s="94">
        <f>+'CO2'!F354+'abs CO2'!F354+'CH4'!F354*PCG!$C$5+N2O!F354*PCG!$C$6+HFC!F354+PFC!F354+'SF6'!F354</f>
        <v>0</v>
      </c>
      <c r="G354" s="94">
        <f>+'CO2'!G354+'abs CO2'!G354+'CH4'!G354*PCG!$C$5+N2O!G354*PCG!$C$6+HFC!G354+PFC!G354+'SF6'!G354</f>
        <v>0</v>
      </c>
      <c r="H354" s="94">
        <f>+'CO2'!H354+'abs CO2'!H354+'CH4'!H354*PCG!$C$5+N2O!H354*PCG!$C$6+HFC!H354+PFC!H354+'SF6'!H354</f>
        <v>0</v>
      </c>
      <c r="I354" s="94">
        <f>+'CO2'!I354+'abs CO2'!I354+'CH4'!I354*PCG!$C$5+N2O!I354*PCG!$C$6+HFC!I354+PFC!I354+'SF6'!I354</f>
        <v>0</v>
      </c>
      <c r="J354" s="94">
        <f>+'CO2'!J354+'abs CO2'!J354+'CH4'!J354*PCG!$C$5+N2O!J354*PCG!$C$6+HFC!J354+PFC!J354+'SF6'!J354</f>
        <v>0</v>
      </c>
      <c r="K354" s="94">
        <f>+'CO2'!K354+'abs CO2'!K354+'CH4'!K354*PCG!$C$5+N2O!K354*PCG!$C$6+HFC!K354+PFC!K354+'SF6'!K354</f>
        <v>0</v>
      </c>
      <c r="L354" s="94">
        <f>+'CO2'!L354+'abs CO2'!L354+'CH4'!L354*PCG!$C$5+N2O!L354*PCG!$C$6+HFC!L354+PFC!L354+'SF6'!L354</f>
        <v>0</v>
      </c>
      <c r="M354" s="94">
        <f>+'CO2'!M354+'abs CO2'!M354+'CH4'!M354*PCG!$C$5+N2O!M354*PCG!$C$6+HFC!M354+PFC!M354+'SF6'!M354</f>
        <v>0</v>
      </c>
      <c r="N354" s="94">
        <f>+'CO2'!N354+'abs CO2'!N354+'CH4'!N354*PCG!$C$5+N2O!N354*PCG!$C$6+HFC!N354+PFC!N354+'SF6'!N354</f>
        <v>0</v>
      </c>
      <c r="O354" s="94">
        <f>+'CO2'!O354+'abs CO2'!O354+'CH4'!O354*PCG!$C$5+N2O!O354*PCG!$C$6+HFC!O354+PFC!O354+'SF6'!O354</f>
        <v>0</v>
      </c>
      <c r="P354" s="94">
        <f>+'CO2'!P354+'abs CO2'!P354+'CH4'!P354*PCG!$C$5+N2O!P354*PCG!$C$6+HFC!P354+PFC!P354+'SF6'!P354</f>
        <v>0</v>
      </c>
      <c r="Q354" s="94">
        <f>+'CO2'!Q354+'abs CO2'!Q354+'CH4'!Q354*PCG!$C$5+N2O!Q354*PCG!$C$6+HFC!Q354+PFC!Q354+'SF6'!Q354</f>
        <v>0</v>
      </c>
      <c r="R354" s="94">
        <f>+'CO2'!R354+'abs CO2'!R354+'CH4'!R354*PCG!$C$5+N2O!R354*PCG!$C$6+HFC!R354+PFC!R354+'SF6'!R354</f>
        <v>0</v>
      </c>
      <c r="S354" s="94">
        <f>+'CO2'!S354+'abs CO2'!S354+'CH4'!S354*PCG!$C$5+N2O!S354*PCG!$C$6+HFC!S354+PFC!S354+'SF6'!S354</f>
        <v>0</v>
      </c>
      <c r="T354" s="94">
        <f>+'CO2'!T354+'abs CO2'!T354+'CH4'!T354*PCG!$C$5+N2O!T354*PCG!$C$6+HFC!T354+PFC!T354+'SF6'!T354</f>
        <v>0</v>
      </c>
      <c r="U354" s="94">
        <f>+'CO2'!U354+'abs CO2'!U354+'CH4'!U354*PCG!$C$5+N2O!U354*PCG!$C$6+HFC!U354+PFC!U354+'SF6'!U354</f>
        <v>0</v>
      </c>
      <c r="V354" s="94">
        <f>+'CO2'!V354+'abs CO2'!V354+'CH4'!V354*PCG!$C$5+N2O!V354*PCG!$C$6+HFC!V354+PFC!V354+'SF6'!V354</f>
        <v>0</v>
      </c>
      <c r="W354" s="94">
        <f>+'CO2'!W354+'abs CO2'!W354+'CH4'!W354*PCG!$C$5+N2O!W354*PCG!$C$6+HFC!W354+PFC!W354+'SF6'!W354</f>
        <v>0</v>
      </c>
      <c r="X354" s="94">
        <f>+'CO2'!X354+'abs CO2'!X354+'CH4'!X354*PCG!$C$5+N2O!X354*PCG!$C$6+HFC!X354+PFC!X354+'SF6'!X354</f>
        <v>0</v>
      </c>
      <c r="Y354" s="94">
        <f>+'CO2'!Y354+'abs CO2'!Y354+'CH4'!Y354*PCG!$C$5+N2O!Y354*PCG!$C$6+HFC!Y354+PFC!Y354+'SF6'!Y354</f>
        <v>0</v>
      </c>
      <c r="Z354" s="94">
        <f>+'CO2'!Z354+'abs CO2'!Z354+'CH4'!Z354*PCG!$C$5+N2O!Z354*PCG!$C$6+HFC!Z354+PFC!Z354+'SF6'!Z354</f>
        <v>0</v>
      </c>
      <c r="AA354" s="94">
        <f>+'CO2'!AA354+'abs CO2'!AA354+'CH4'!AA354*PCG!$C$5+N2O!AA354*PCG!$C$6+HFC!AA354+PFC!AA354+'SF6'!AA354</f>
        <v>0</v>
      </c>
      <c r="AB354" s="94">
        <f>+'CO2'!AB354+'abs CO2'!AB354+'CH4'!AB354*PCG!$C$5+N2O!AB354*PCG!$C$6+HFC!AB354+PFC!AB354+'SF6'!AB354</f>
        <v>0</v>
      </c>
      <c r="AC354" s="94">
        <f>+'CO2'!AC354+'abs CO2'!AC354+'CH4'!AC354*PCG!$C$5+N2O!AC354*PCG!$C$6+HFC!AC354+PFC!AC354+'SF6'!AC354</f>
        <v>0</v>
      </c>
      <c r="AD354" s="94">
        <f>+'CO2'!AD354+'abs CO2'!AD354+'CH4'!AD354*PCG!$C$5+N2O!AD354*PCG!$C$6+HFC!AD354+PFC!AD354+'SF6'!AD354</f>
        <v>0</v>
      </c>
      <c r="AE354" s="94">
        <f>+'CO2'!AE354+'abs CO2'!AE354+'CH4'!AE354*PCG!$C$5+N2O!AE354*PCG!$C$6+HFC!AE354+PFC!AE354+'SF6'!AE354</f>
        <v>0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0</v>
      </c>
      <c r="D355" s="33">
        <f t="shared" si="84"/>
        <v>0</v>
      </c>
      <c r="E355" s="33">
        <f t="shared" si="84"/>
        <v>0</v>
      </c>
      <c r="F355" s="33">
        <f t="shared" si="84"/>
        <v>0</v>
      </c>
      <c r="G355" s="33">
        <f t="shared" si="84"/>
        <v>0</v>
      </c>
      <c r="H355" s="33">
        <f t="shared" si="84"/>
        <v>0</v>
      </c>
      <c r="I355" s="33">
        <f t="shared" si="84"/>
        <v>0</v>
      </c>
      <c r="J355" s="33">
        <f t="shared" si="84"/>
        <v>0</v>
      </c>
      <c r="K355" s="33">
        <f t="shared" si="84"/>
        <v>0</v>
      </c>
      <c r="L355" s="33">
        <f t="shared" si="84"/>
        <v>0</v>
      </c>
      <c r="M355" s="33">
        <f t="shared" si="84"/>
        <v>0</v>
      </c>
      <c r="N355" s="33">
        <f t="shared" si="84"/>
        <v>0</v>
      </c>
      <c r="O355" s="33">
        <f t="shared" si="84"/>
        <v>0</v>
      </c>
      <c r="P355" s="33">
        <f t="shared" si="84"/>
        <v>0</v>
      </c>
      <c r="Q355" s="33">
        <f t="shared" si="84"/>
        <v>0</v>
      </c>
      <c r="R355" s="33">
        <f t="shared" si="84"/>
        <v>0</v>
      </c>
      <c r="S355" s="33">
        <f t="shared" si="84"/>
        <v>0</v>
      </c>
      <c r="T355" s="33">
        <f t="shared" si="84"/>
        <v>0</v>
      </c>
      <c r="U355" s="33">
        <f t="shared" si="84"/>
        <v>0</v>
      </c>
      <c r="V355" s="33">
        <f t="shared" si="84"/>
        <v>0</v>
      </c>
      <c r="W355" s="33">
        <f t="shared" si="84"/>
        <v>0</v>
      </c>
      <c r="X355" s="33">
        <f t="shared" si="84"/>
        <v>0</v>
      </c>
      <c r="Y355" s="33">
        <f t="shared" si="84"/>
        <v>0</v>
      </c>
      <c r="Z355" s="33">
        <f t="shared" si="84"/>
        <v>0</v>
      </c>
      <c r="AA355" s="33">
        <f t="shared" si="84"/>
        <v>0</v>
      </c>
      <c r="AB355" s="33">
        <f t="shared" si="84"/>
        <v>0</v>
      </c>
      <c r="AC355" s="33">
        <f t="shared" si="84"/>
        <v>0</v>
      </c>
      <c r="AD355" s="33">
        <f t="shared" si="84"/>
        <v>0</v>
      </c>
      <c r="AE355" s="33">
        <f t="shared" si="84"/>
        <v>0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0</v>
      </c>
      <c r="D356" s="94">
        <f>+'CO2'!D356+'abs CO2'!D356+'CH4'!D356*PCG!$C$5+N2O!D356*PCG!$C$6+HFC!D356+PFC!D356+'SF6'!D356</f>
        <v>0</v>
      </c>
      <c r="E356" s="94">
        <f>+'CO2'!E356+'abs CO2'!E356+'CH4'!E356*PCG!$C$5+N2O!E356*PCG!$C$6+HFC!E356+PFC!E356+'SF6'!E356</f>
        <v>0</v>
      </c>
      <c r="F356" s="94">
        <f>+'CO2'!F356+'abs CO2'!F356+'CH4'!F356*PCG!$C$5+N2O!F356*PCG!$C$6+HFC!F356+PFC!F356+'SF6'!F356</f>
        <v>0</v>
      </c>
      <c r="G356" s="94">
        <f>+'CO2'!G356+'abs CO2'!G356+'CH4'!G356*PCG!$C$5+N2O!G356*PCG!$C$6+HFC!G356+PFC!G356+'SF6'!G356</f>
        <v>0</v>
      </c>
      <c r="H356" s="94">
        <f>+'CO2'!H356+'abs CO2'!H356+'CH4'!H356*PCG!$C$5+N2O!H356*PCG!$C$6+HFC!H356+PFC!H356+'SF6'!H356</f>
        <v>0</v>
      </c>
      <c r="I356" s="94">
        <f>+'CO2'!I356+'abs CO2'!I356+'CH4'!I356*PCG!$C$5+N2O!I356*PCG!$C$6+HFC!I356+PFC!I356+'SF6'!I356</f>
        <v>0</v>
      </c>
      <c r="J356" s="94">
        <f>+'CO2'!J356+'abs CO2'!J356+'CH4'!J356*PCG!$C$5+N2O!J356*PCG!$C$6+HFC!J356+PFC!J356+'SF6'!J356</f>
        <v>0</v>
      </c>
      <c r="K356" s="94">
        <f>+'CO2'!K356+'abs CO2'!K356+'CH4'!K356*PCG!$C$5+N2O!K356*PCG!$C$6+HFC!K356+PFC!K356+'SF6'!K356</f>
        <v>0</v>
      </c>
      <c r="L356" s="94">
        <f>+'CO2'!L356+'abs CO2'!L356+'CH4'!L356*PCG!$C$5+N2O!L356*PCG!$C$6+HFC!L356+PFC!L356+'SF6'!L356</f>
        <v>0</v>
      </c>
      <c r="M356" s="94">
        <f>+'CO2'!M356+'abs CO2'!M356+'CH4'!M356*PCG!$C$5+N2O!M356*PCG!$C$6+HFC!M356+PFC!M356+'SF6'!M356</f>
        <v>0</v>
      </c>
      <c r="N356" s="94">
        <f>+'CO2'!N356+'abs CO2'!N356+'CH4'!N356*PCG!$C$5+N2O!N356*PCG!$C$6+HFC!N356+PFC!N356+'SF6'!N356</f>
        <v>0</v>
      </c>
      <c r="O356" s="94">
        <f>+'CO2'!O356+'abs CO2'!O356+'CH4'!O356*PCG!$C$5+N2O!O356*PCG!$C$6+HFC!O356+PFC!O356+'SF6'!O356</f>
        <v>0</v>
      </c>
      <c r="P356" s="94">
        <f>+'CO2'!P356+'abs CO2'!P356+'CH4'!P356*PCG!$C$5+N2O!P356*PCG!$C$6+HFC!P356+PFC!P356+'SF6'!P356</f>
        <v>0</v>
      </c>
      <c r="Q356" s="94">
        <f>+'CO2'!Q356+'abs CO2'!Q356+'CH4'!Q356*PCG!$C$5+N2O!Q356*PCG!$C$6+HFC!Q356+PFC!Q356+'SF6'!Q356</f>
        <v>0</v>
      </c>
      <c r="R356" s="94">
        <f>+'CO2'!R356+'abs CO2'!R356+'CH4'!R356*PCG!$C$5+N2O!R356*PCG!$C$6+HFC!R356+PFC!R356+'SF6'!R356</f>
        <v>0</v>
      </c>
      <c r="S356" s="94">
        <f>+'CO2'!S356+'abs CO2'!S356+'CH4'!S356*PCG!$C$5+N2O!S356*PCG!$C$6+HFC!S356+PFC!S356+'SF6'!S356</f>
        <v>0</v>
      </c>
      <c r="T356" s="94">
        <f>+'CO2'!T356+'abs CO2'!T356+'CH4'!T356*PCG!$C$5+N2O!T356*PCG!$C$6+HFC!T356+PFC!T356+'SF6'!T356</f>
        <v>0</v>
      </c>
      <c r="U356" s="94">
        <f>+'CO2'!U356+'abs CO2'!U356+'CH4'!U356*PCG!$C$5+N2O!U356*PCG!$C$6+HFC!U356+PFC!U356+'SF6'!U356</f>
        <v>0</v>
      </c>
      <c r="V356" s="94">
        <f>+'CO2'!V356+'abs CO2'!V356+'CH4'!V356*PCG!$C$5+N2O!V356*PCG!$C$6+HFC!V356+PFC!V356+'SF6'!V356</f>
        <v>0</v>
      </c>
      <c r="W356" s="94">
        <f>+'CO2'!W356+'abs CO2'!W356+'CH4'!W356*PCG!$C$5+N2O!W356*PCG!$C$6+HFC!W356+PFC!W356+'SF6'!W356</f>
        <v>0</v>
      </c>
      <c r="X356" s="94">
        <f>+'CO2'!X356+'abs CO2'!X356+'CH4'!X356*PCG!$C$5+N2O!X356*PCG!$C$6+HFC!X356+PFC!X356+'SF6'!X356</f>
        <v>0</v>
      </c>
      <c r="Y356" s="94">
        <f>+'CO2'!Y356+'abs CO2'!Y356+'CH4'!Y356*PCG!$C$5+N2O!Y356*PCG!$C$6+HFC!Y356+PFC!Y356+'SF6'!Y356</f>
        <v>0</v>
      </c>
      <c r="Z356" s="94">
        <f>+'CO2'!Z356+'abs CO2'!Z356+'CH4'!Z356*PCG!$C$5+N2O!Z356*PCG!$C$6+HFC!Z356+PFC!Z356+'SF6'!Z356</f>
        <v>0</v>
      </c>
      <c r="AA356" s="94">
        <f>+'CO2'!AA356+'abs CO2'!AA356+'CH4'!AA356*PCG!$C$5+N2O!AA356*PCG!$C$6+HFC!AA356+PFC!AA356+'SF6'!AA356</f>
        <v>0</v>
      </c>
      <c r="AB356" s="94">
        <f>+'CO2'!AB356+'abs CO2'!AB356+'CH4'!AB356*PCG!$C$5+N2O!AB356*PCG!$C$6+HFC!AB356+PFC!AB356+'SF6'!AB356</f>
        <v>0</v>
      </c>
      <c r="AC356" s="94">
        <f>+'CO2'!AC356+'abs CO2'!AC356+'CH4'!AC356*PCG!$C$5+N2O!AC356*PCG!$C$6+HFC!AC356+PFC!AC356+'SF6'!AC356</f>
        <v>0</v>
      </c>
      <c r="AD356" s="94">
        <f>+'CO2'!AD356+'abs CO2'!AD356+'CH4'!AD356*PCG!$C$5+N2O!AD356*PCG!$C$6+HFC!AD356+PFC!AD356+'SF6'!AD356</f>
        <v>0</v>
      </c>
      <c r="AE356" s="94">
        <f>+'CO2'!AE356+'abs CO2'!AE356+'CH4'!AE356*PCG!$C$5+N2O!AE356*PCG!$C$6+HFC!AE356+PFC!AE356+'SF6'!AE356</f>
        <v>0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0</v>
      </c>
      <c r="D357" s="94">
        <f>+'CO2'!D357+'abs CO2'!D357+'CH4'!D357*PCG!$C$5+N2O!D357*PCG!$C$6+HFC!D357+PFC!D357+'SF6'!D357</f>
        <v>0</v>
      </c>
      <c r="E357" s="94">
        <f>+'CO2'!E357+'abs CO2'!E357+'CH4'!E357*PCG!$C$5+N2O!E357*PCG!$C$6+HFC!E357+PFC!E357+'SF6'!E357</f>
        <v>0</v>
      </c>
      <c r="F357" s="94">
        <f>+'CO2'!F357+'abs CO2'!F357+'CH4'!F357*PCG!$C$5+N2O!F357*PCG!$C$6+HFC!F357+PFC!F357+'SF6'!F357</f>
        <v>0</v>
      </c>
      <c r="G357" s="94">
        <f>+'CO2'!G357+'abs CO2'!G357+'CH4'!G357*PCG!$C$5+N2O!G357*PCG!$C$6+HFC!G357+PFC!G357+'SF6'!G357</f>
        <v>0</v>
      </c>
      <c r="H357" s="94">
        <f>+'CO2'!H357+'abs CO2'!H357+'CH4'!H357*PCG!$C$5+N2O!H357*PCG!$C$6+HFC!H357+PFC!H357+'SF6'!H357</f>
        <v>0</v>
      </c>
      <c r="I357" s="94">
        <f>+'CO2'!I357+'abs CO2'!I357+'CH4'!I357*PCG!$C$5+N2O!I357*PCG!$C$6+HFC!I357+PFC!I357+'SF6'!I357</f>
        <v>0</v>
      </c>
      <c r="J357" s="94">
        <f>+'CO2'!J357+'abs CO2'!J357+'CH4'!J357*PCG!$C$5+N2O!J357*PCG!$C$6+HFC!J357+PFC!J357+'SF6'!J357</f>
        <v>0</v>
      </c>
      <c r="K357" s="94">
        <f>+'CO2'!K357+'abs CO2'!K357+'CH4'!K357*PCG!$C$5+N2O!K357*PCG!$C$6+HFC!K357+PFC!K357+'SF6'!K357</f>
        <v>0</v>
      </c>
      <c r="L357" s="94">
        <f>+'CO2'!L357+'abs CO2'!L357+'CH4'!L357*PCG!$C$5+N2O!L357*PCG!$C$6+HFC!L357+PFC!L357+'SF6'!L357</f>
        <v>0</v>
      </c>
      <c r="M357" s="94">
        <f>+'CO2'!M357+'abs CO2'!M357+'CH4'!M357*PCG!$C$5+N2O!M357*PCG!$C$6+HFC!M357+PFC!M357+'SF6'!M357</f>
        <v>0</v>
      </c>
      <c r="N357" s="94">
        <f>+'CO2'!N357+'abs CO2'!N357+'CH4'!N357*PCG!$C$5+N2O!N357*PCG!$C$6+HFC!N357+PFC!N357+'SF6'!N357</f>
        <v>0</v>
      </c>
      <c r="O357" s="94">
        <f>+'CO2'!O357+'abs CO2'!O357+'CH4'!O357*PCG!$C$5+N2O!O357*PCG!$C$6+HFC!O357+PFC!O357+'SF6'!O357</f>
        <v>0</v>
      </c>
      <c r="P357" s="94">
        <f>+'CO2'!P357+'abs CO2'!P357+'CH4'!P357*PCG!$C$5+N2O!P357*PCG!$C$6+HFC!P357+PFC!P357+'SF6'!P357</f>
        <v>0</v>
      </c>
      <c r="Q357" s="94">
        <f>+'CO2'!Q357+'abs CO2'!Q357+'CH4'!Q357*PCG!$C$5+N2O!Q357*PCG!$C$6+HFC!Q357+PFC!Q357+'SF6'!Q357</f>
        <v>0</v>
      </c>
      <c r="R357" s="94">
        <f>+'CO2'!R357+'abs CO2'!R357+'CH4'!R357*PCG!$C$5+N2O!R357*PCG!$C$6+HFC!R357+PFC!R357+'SF6'!R357</f>
        <v>0</v>
      </c>
      <c r="S357" s="94">
        <f>+'CO2'!S357+'abs CO2'!S357+'CH4'!S357*PCG!$C$5+N2O!S357*PCG!$C$6+HFC!S357+PFC!S357+'SF6'!S357</f>
        <v>0</v>
      </c>
      <c r="T357" s="94">
        <f>+'CO2'!T357+'abs CO2'!T357+'CH4'!T357*PCG!$C$5+N2O!T357*PCG!$C$6+HFC!T357+PFC!T357+'SF6'!T357</f>
        <v>0</v>
      </c>
      <c r="U357" s="94">
        <f>+'CO2'!U357+'abs CO2'!U357+'CH4'!U357*PCG!$C$5+N2O!U357*PCG!$C$6+HFC!U357+PFC!U357+'SF6'!U357</f>
        <v>0</v>
      </c>
      <c r="V357" s="94">
        <f>+'CO2'!V357+'abs CO2'!V357+'CH4'!V357*PCG!$C$5+N2O!V357*PCG!$C$6+HFC!V357+PFC!V357+'SF6'!V357</f>
        <v>0</v>
      </c>
      <c r="W357" s="94">
        <f>+'CO2'!W357+'abs CO2'!W357+'CH4'!W357*PCG!$C$5+N2O!W357*PCG!$C$6+HFC!W357+PFC!W357+'SF6'!W357</f>
        <v>0</v>
      </c>
      <c r="X357" s="94">
        <f>+'CO2'!X357+'abs CO2'!X357+'CH4'!X357*PCG!$C$5+N2O!X357*PCG!$C$6+HFC!X357+PFC!X357+'SF6'!X357</f>
        <v>0</v>
      </c>
      <c r="Y357" s="94">
        <f>+'CO2'!Y357+'abs CO2'!Y357+'CH4'!Y357*PCG!$C$5+N2O!Y357*PCG!$C$6+HFC!Y357+PFC!Y357+'SF6'!Y357</f>
        <v>0</v>
      </c>
      <c r="Z357" s="94">
        <f>+'CO2'!Z357+'abs CO2'!Z357+'CH4'!Z357*PCG!$C$5+N2O!Z357*PCG!$C$6+HFC!Z357+PFC!Z357+'SF6'!Z357</f>
        <v>0</v>
      </c>
      <c r="AA357" s="94">
        <f>+'CO2'!AA357+'abs CO2'!AA357+'CH4'!AA357*PCG!$C$5+N2O!AA357*PCG!$C$6+HFC!AA357+PFC!AA357+'SF6'!AA357</f>
        <v>0</v>
      </c>
      <c r="AB357" s="94">
        <f>+'CO2'!AB357+'abs CO2'!AB357+'CH4'!AB357*PCG!$C$5+N2O!AB357*PCG!$C$6+HFC!AB357+PFC!AB357+'SF6'!AB357</f>
        <v>0</v>
      </c>
      <c r="AC357" s="94">
        <f>+'CO2'!AC357+'abs CO2'!AC357+'CH4'!AC357*PCG!$C$5+N2O!AC357*PCG!$C$6+HFC!AC357+PFC!AC357+'SF6'!AC357</f>
        <v>0</v>
      </c>
      <c r="AD357" s="94">
        <f>+'CO2'!AD357+'abs CO2'!AD357+'CH4'!AD357*PCG!$C$5+N2O!AD357*PCG!$C$6+HFC!AD357+PFC!AD357+'SF6'!AD357</f>
        <v>0</v>
      </c>
      <c r="AE357" s="94">
        <f>+'CO2'!AE357+'abs CO2'!AE357+'CH4'!AE357*PCG!$C$5+N2O!AE357*PCG!$C$6+HFC!AE357+PFC!AE357+'SF6'!AE357</f>
        <v>0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0</v>
      </c>
      <c r="D358" s="33">
        <f t="shared" si="85"/>
        <v>0</v>
      </c>
      <c r="E358" s="33">
        <f t="shared" si="85"/>
        <v>0</v>
      </c>
      <c r="F358" s="33">
        <f t="shared" si="85"/>
        <v>0</v>
      </c>
      <c r="G358" s="33">
        <f t="shared" si="85"/>
        <v>0</v>
      </c>
      <c r="H358" s="33">
        <f t="shared" si="85"/>
        <v>0</v>
      </c>
      <c r="I358" s="33">
        <f t="shared" si="85"/>
        <v>0</v>
      </c>
      <c r="J358" s="33">
        <f t="shared" si="85"/>
        <v>0</v>
      </c>
      <c r="K358" s="33">
        <f t="shared" si="85"/>
        <v>0</v>
      </c>
      <c r="L358" s="33">
        <f t="shared" si="85"/>
        <v>0</v>
      </c>
      <c r="M358" s="33">
        <f t="shared" si="85"/>
        <v>0</v>
      </c>
      <c r="N358" s="33">
        <f t="shared" si="85"/>
        <v>0</v>
      </c>
      <c r="O358" s="33">
        <f t="shared" si="85"/>
        <v>0</v>
      </c>
      <c r="P358" s="33">
        <f t="shared" si="85"/>
        <v>0</v>
      </c>
      <c r="Q358" s="33">
        <f t="shared" si="85"/>
        <v>0</v>
      </c>
      <c r="R358" s="33">
        <f t="shared" si="85"/>
        <v>0</v>
      </c>
      <c r="S358" s="33">
        <f t="shared" si="85"/>
        <v>0</v>
      </c>
      <c r="T358" s="33">
        <f t="shared" si="85"/>
        <v>0</v>
      </c>
      <c r="U358" s="33">
        <f t="shared" si="85"/>
        <v>0</v>
      </c>
      <c r="V358" s="33">
        <f t="shared" si="85"/>
        <v>0</v>
      </c>
      <c r="W358" s="33">
        <f t="shared" si="85"/>
        <v>0</v>
      </c>
      <c r="X358" s="33">
        <f t="shared" si="85"/>
        <v>0</v>
      </c>
      <c r="Y358" s="33">
        <f t="shared" si="85"/>
        <v>0</v>
      </c>
      <c r="Z358" s="33">
        <f t="shared" si="85"/>
        <v>0</v>
      </c>
      <c r="AA358" s="33">
        <f t="shared" si="85"/>
        <v>0</v>
      </c>
      <c r="AB358" s="33">
        <f t="shared" si="85"/>
        <v>0</v>
      </c>
      <c r="AC358" s="33">
        <f t="shared" si="85"/>
        <v>0</v>
      </c>
      <c r="AD358" s="33">
        <f t="shared" si="85"/>
        <v>0</v>
      </c>
      <c r="AE358" s="33">
        <f t="shared" si="85"/>
        <v>0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0</v>
      </c>
      <c r="D359" s="33">
        <f t="shared" si="86"/>
        <v>0</v>
      </c>
      <c r="E359" s="33">
        <f t="shared" si="86"/>
        <v>0</v>
      </c>
      <c r="F359" s="33">
        <f t="shared" si="86"/>
        <v>0</v>
      </c>
      <c r="G359" s="33">
        <f t="shared" si="86"/>
        <v>0</v>
      </c>
      <c r="H359" s="33">
        <f t="shared" si="86"/>
        <v>0</v>
      </c>
      <c r="I359" s="33">
        <f t="shared" si="86"/>
        <v>0</v>
      </c>
      <c r="J359" s="33">
        <f t="shared" si="86"/>
        <v>0</v>
      </c>
      <c r="K359" s="33">
        <f t="shared" si="86"/>
        <v>0</v>
      </c>
      <c r="L359" s="33">
        <f t="shared" si="86"/>
        <v>0</v>
      </c>
      <c r="M359" s="33">
        <f t="shared" si="86"/>
        <v>0</v>
      </c>
      <c r="N359" s="33">
        <f t="shared" si="86"/>
        <v>0</v>
      </c>
      <c r="O359" s="33">
        <f t="shared" si="86"/>
        <v>0</v>
      </c>
      <c r="P359" s="33">
        <f t="shared" si="86"/>
        <v>0</v>
      </c>
      <c r="Q359" s="33">
        <f t="shared" si="86"/>
        <v>0</v>
      </c>
      <c r="R359" s="33">
        <f t="shared" si="86"/>
        <v>0</v>
      </c>
      <c r="S359" s="33">
        <f t="shared" si="86"/>
        <v>0</v>
      </c>
      <c r="T359" s="33">
        <f t="shared" si="86"/>
        <v>0</v>
      </c>
      <c r="U359" s="33">
        <f t="shared" si="86"/>
        <v>0</v>
      </c>
      <c r="V359" s="33">
        <f t="shared" si="86"/>
        <v>0</v>
      </c>
      <c r="W359" s="33">
        <f t="shared" si="86"/>
        <v>0</v>
      </c>
      <c r="X359" s="33">
        <f t="shared" si="86"/>
        <v>0</v>
      </c>
      <c r="Y359" s="33">
        <f t="shared" si="86"/>
        <v>0</v>
      </c>
      <c r="Z359" s="33">
        <f t="shared" si="86"/>
        <v>0</v>
      </c>
      <c r="AA359" s="33">
        <f t="shared" si="86"/>
        <v>0</v>
      </c>
      <c r="AB359" s="33">
        <f t="shared" si="86"/>
        <v>0</v>
      </c>
      <c r="AC359" s="33">
        <f t="shared" si="86"/>
        <v>0</v>
      </c>
      <c r="AD359" s="33">
        <f t="shared" si="86"/>
        <v>0</v>
      </c>
      <c r="AE359" s="33">
        <f t="shared" si="86"/>
        <v>0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0</v>
      </c>
      <c r="D360" s="94">
        <f>+'CO2'!D360+'abs CO2'!D360+'CH4'!D360*PCG!$C$5+N2O!D360*PCG!$C$6+HFC!D360+PFC!D360+'SF6'!D360</f>
        <v>0</v>
      </c>
      <c r="E360" s="94">
        <f>+'CO2'!E360+'abs CO2'!E360+'CH4'!E360*PCG!$C$5+N2O!E360*PCG!$C$6+HFC!E360+PFC!E360+'SF6'!E360</f>
        <v>0</v>
      </c>
      <c r="F360" s="94">
        <f>+'CO2'!F360+'abs CO2'!F360+'CH4'!F360*PCG!$C$5+N2O!F360*PCG!$C$6+HFC!F360+PFC!F360+'SF6'!F360</f>
        <v>0</v>
      </c>
      <c r="G360" s="94">
        <f>+'CO2'!G360+'abs CO2'!G360+'CH4'!G360*PCG!$C$5+N2O!G360*PCG!$C$6+HFC!G360+PFC!G360+'SF6'!G360</f>
        <v>0</v>
      </c>
      <c r="H360" s="94">
        <f>+'CO2'!H360+'abs CO2'!H360+'CH4'!H360*PCG!$C$5+N2O!H360*PCG!$C$6+HFC!H360+PFC!H360+'SF6'!H360</f>
        <v>0</v>
      </c>
      <c r="I360" s="94">
        <f>+'CO2'!I360+'abs CO2'!I360+'CH4'!I360*PCG!$C$5+N2O!I360*PCG!$C$6+HFC!I360+PFC!I360+'SF6'!I360</f>
        <v>0</v>
      </c>
      <c r="J360" s="94">
        <f>+'CO2'!J360+'abs CO2'!J360+'CH4'!J360*PCG!$C$5+N2O!J360*PCG!$C$6+HFC!J360+PFC!J360+'SF6'!J360</f>
        <v>0</v>
      </c>
      <c r="K360" s="94">
        <f>+'CO2'!K360+'abs CO2'!K360+'CH4'!K360*PCG!$C$5+N2O!K360*PCG!$C$6+HFC!K360+PFC!K360+'SF6'!K360</f>
        <v>0</v>
      </c>
      <c r="L360" s="94">
        <f>+'CO2'!L360+'abs CO2'!L360+'CH4'!L360*PCG!$C$5+N2O!L360*PCG!$C$6+HFC!L360+PFC!L360+'SF6'!L360</f>
        <v>0</v>
      </c>
      <c r="M360" s="94">
        <f>+'CO2'!M360+'abs CO2'!M360+'CH4'!M360*PCG!$C$5+N2O!M360*PCG!$C$6+HFC!M360+PFC!M360+'SF6'!M360</f>
        <v>0</v>
      </c>
      <c r="N360" s="94">
        <f>+'CO2'!N360+'abs CO2'!N360+'CH4'!N360*PCG!$C$5+N2O!N360*PCG!$C$6+HFC!N360+PFC!N360+'SF6'!N360</f>
        <v>0</v>
      </c>
      <c r="O360" s="94">
        <f>+'CO2'!O360+'abs CO2'!O360+'CH4'!O360*PCG!$C$5+N2O!O360*PCG!$C$6+HFC!O360+PFC!O360+'SF6'!O360</f>
        <v>0</v>
      </c>
      <c r="P360" s="94">
        <f>+'CO2'!P360+'abs CO2'!P360+'CH4'!P360*PCG!$C$5+N2O!P360*PCG!$C$6+HFC!P360+PFC!P360+'SF6'!P360</f>
        <v>0</v>
      </c>
      <c r="Q360" s="94">
        <f>+'CO2'!Q360+'abs CO2'!Q360+'CH4'!Q360*PCG!$C$5+N2O!Q360*PCG!$C$6+HFC!Q360+PFC!Q360+'SF6'!Q360</f>
        <v>0</v>
      </c>
      <c r="R360" s="94">
        <f>+'CO2'!R360+'abs CO2'!R360+'CH4'!R360*PCG!$C$5+N2O!R360*PCG!$C$6+HFC!R360+PFC!R360+'SF6'!R360</f>
        <v>0</v>
      </c>
      <c r="S360" s="94">
        <f>+'CO2'!S360+'abs CO2'!S360+'CH4'!S360*PCG!$C$5+N2O!S360*PCG!$C$6+HFC!S360+PFC!S360+'SF6'!S360</f>
        <v>0</v>
      </c>
      <c r="T360" s="94">
        <f>+'CO2'!T360+'abs CO2'!T360+'CH4'!T360*PCG!$C$5+N2O!T360*PCG!$C$6+HFC!T360+PFC!T360+'SF6'!T360</f>
        <v>0</v>
      </c>
      <c r="U360" s="94">
        <f>+'CO2'!U360+'abs CO2'!U360+'CH4'!U360*PCG!$C$5+N2O!U360*PCG!$C$6+HFC!U360+PFC!U360+'SF6'!U360</f>
        <v>0</v>
      </c>
      <c r="V360" s="94">
        <f>+'CO2'!V360+'abs CO2'!V360+'CH4'!V360*PCG!$C$5+N2O!V360*PCG!$C$6+HFC!V360+PFC!V360+'SF6'!V360</f>
        <v>0</v>
      </c>
      <c r="W360" s="94">
        <f>+'CO2'!W360+'abs CO2'!W360+'CH4'!W360*PCG!$C$5+N2O!W360*PCG!$C$6+HFC!W360+PFC!W360+'SF6'!W360</f>
        <v>0</v>
      </c>
      <c r="X360" s="94">
        <f>+'CO2'!X360+'abs CO2'!X360+'CH4'!X360*PCG!$C$5+N2O!X360*PCG!$C$6+HFC!X360+PFC!X360+'SF6'!X360</f>
        <v>0</v>
      </c>
      <c r="Y360" s="94">
        <f>+'CO2'!Y360+'abs CO2'!Y360+'CH4'!Y360*PCG!$C$5+N2O!Y360*PCG!$C$6+HFC!Y360+PFC!Y360+'SF6'!Y360</f>
        <v>0</v>
      </c>
      <c r="Z360" s="94">
        <f>+'CO2'!Z360+'abs CO2'!Z360+'CH4'!Z360*PCG!$C$5+N2O!Z360*PCG!$C$6+HFC!Z360+PFC!Z360+'SF6'!Z360</f>
        <v>0</v>
      </c>
      <c r="AA360" s="94">
        <f>+'CO2'!AA360+'abs CO2'!AA360+'CH4'!AA360*PCG!$C$5+N2O!AA360*PCG!$C$6+HFC!AA360+PFC!AA360+'SF6'!AA360</f>
        <v>0</v>
      </c>
      <c r="AB360" s="94">
        <f>+'CO2'!AB360+'abs CO2'!AB360+'CH4'!AB360*PCG!$C$5+N2O!AB360*PCG!$C$6+HFC!AB360+PFC!AB360+'SF6'!AB360</f>
        <v>0</v>
      </c>
      <c r="AC360" s="94">
        <f>+'CO2'!AC360+'abs CO2'!AC360+'CH4'!AC360*PCG!$C$5+N2O!AC360*PCG!$C$6+HFC!AC360+PFC!AC360+'SF6'!AC360</f>
        <v>0</v>
      </c>
      <c r="AD360" s="94">
        <f>+'CO2'!AD360+'abs CO2'!AD360+'CH4'!AD360*PCG!$C$5+N2O!AD360*PCG!$C$6+HFC!AD360+PFC!AD360+'SF6'!AD360</f>
        <v>0</v>
      </c>
      <c r="AE360" s="94">
        <f>+'CO2'!AE360+'abs CO2'!AE360+'CH4'!AE360*PCG!$C$5+N2O!AE360*PCG!$C$6+HFC!AE360+PFC!AE360+'SF6'!AE360</f>
        <v>0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0</v>
      </c>
      <c r="D361" s="94">
        <f>+'CO2'!D361+'abs CO2'!D361+'CH4'!D361*PCG!$C$5+N2O!D361*PCG!$C$6+HFC!D361+PFC!D361+'SF6'!D361</f>
        <v>0</v>
      </c>
      <c r="E361" s="94">
        <f>+'CO2'!E361+'abs CO2'!E361+'CH4'!E361*PCG!$C$5+N2O!E361*PCG!$C$6+HFC!E361+PFC!E361+'SF6'!E361</f>
        <v>0</v>
      </c>
      <c r="F361" s="94">
        <f>+'CO2'!F361+'abs CO2'!F361+'CH4'!F361*PCG!$C$5+N2O!F361*PCG!$C$6+HFC!F361+PFC!F361+'SF6'!F361</f>
        <v>0</v>
      </c>
      <c r="G361" s="94">
        <f>+'CO2'!G361+'abs CO2'!G361+'CH4'!G361*PCG!$C$5+N2O!G361*PCG!$C$6+HFC!G361+PFC!G361+'SF6'!G361</f>
        <v>0</v>
      </c>
      <c r="H361" s="94">
        <f>+'CO2'!H361+'abs CO2'!H361+'CH4'!H361*PCG!$C$5+N2O!H361*PCG!$C$6+HFC!H361+PFC!H361+'SF6'!H361</f>
        <v>0</v>
      </c>
      <c r="I361" s="94">
        <f>+'CO2'!I361+'abs CO2'!I361+'CH4'!I361*PCG!$C$5+N2O!I361*PCG!$C$6+HFC!I361+PFC!I361+'SF6'!I361</f>
        <v>0</v>
      </c>
      <c r="J361" s="94">
        <f>+'CO2'!J361+'abs CO2'!J361+'CH4'!J361*PCG!$C$5+N2O!J361*PCG!$C$6+HFC!J361+PFC!J361+'SF6'!J361</f>
        <v>0</v>
      </c>
      <c r="K361" s="94">
        <f>+'CO2'!K361+'abs CO2'!K361+'CH4'!K361*PCG!$C$5+N2O!K361*PCG!$C$6+HFC!K361+PFC!K361+'SF6'!K361</f>
        <v>0</v>
      </c>
      <c r="L361" s="94">
        <f>+'CO2'!L361+'abs CO2'!L361+'CH4'!L361*PCG!$C$5+N2O!L361*PCG!$C$6+HFC!L361+PFC!L361+'SF6'!L361</f>
        <v>0</v>
      </c>
      <c r="M361" s="94">
        <f>+'CO2'!M361+'abs CO2'!M361+'CH4'!M361*PCG!$C$5+N2O!M361*PCG!$C$6+HFC!M361+PFC!M361+'SF6'!M361</f>
        <v>0</v>
      </c>
      <c r="N361" s="94">
        <f>+'CO2'!N361+'abs CO2'!N361+'CH4'!N361*PCG!$C$5+N2O!N361*PCG!$C$6+HFC!N361+PFC!N361+'SF6'!N361</f>
        <v>0</v>
      </c>
      <c r="O361" s="94">
        <f>+'CO2'!O361+'abs CO2'!O361+'CH4'!O361*PCG!$C$5+N2O!O361*PCG!$C$6+HFC!O361+PFC!O361+'SF6'!O361</f>
        <v>0</v>
      </c>
      <c r="P361" s="94">
        <f>+'CO2'!P361+'abs CO2'!P361+'CH4'!P361*PCG!$C$5+N2O!P361*PCG!$C$6+HFC!P361+PFC!P361+'SF6'!P361</f>
        <v>0</v>
      </c>
      <c r="Q361" s="94">
        <f>+'CO2'!Q361+'abs CO2'!Q361+'CH4'!Q361*PCG!$C$5+N2O!Q361*PCG!$C$6+HFC!Q361+PFC!Q361+'SF6'!Q361</f>
        <v>0</v>
      </c>
      <c r="R361" s="94">
        <f>+'CO2'!R361+'abs CO2'!R361+'CH4'!R361*PCG!$C$5+N2O!R361*PCG!$C$6+HFC!R361+PFC!R361+'SF6'!R361</f>
        <v>0</v>
      </c>
      <c r="S361" s="94">
        <f>+'CO2'!S361+'abs CO2'!S361+'CH4'!S361*PCG!$C$5+N2O!S361*PCG!$C$6+HFC!S361+PFC!S361+'SF6'!S361</f>
        <v>0</v>
      </c>
      <c r="T361" s="94">
        <f>+'CO2'!T361+'abs CO2'!T361+'CH4'!T361*PCG!$C$5+N2O!T361*PCG!$C$6+HFC!T361+PFC!T361+'SF6'!T361</f>
        <v>0</v>
      </c>
      <c r="U361" s="94">
        <f>+'CO2'!U361+'abs CO2'!U361+'CH4'!U361*PCG!$C$5+N2O!U361*PCG!$C$6+HFC!U361+PFC!U361+'SF6'!U361</f>
        <v>0</v>
      </c>
      <c r="V361" s="94">
        <f>+'CO2'!V361+'abs CO2'!V361+'CH4'!V361*PCG!$C$5+N2O!V361*PCG!$C$6+HFC!V361+PFC!V361+'SF6'!V361</f>
        <v>0</v>
      </c>
      <c r="W361" s="94">
        <f>+'CO2'!W361+'abs CO2'!W361+'CH4'!W361*PCG!$C$5+N2O!W361*PCG!$C$6+HFC!W361+PFC!W361+'SF6'!W361</f>
        <v>0</v>
      </c>
      <c r="X361" s="94">
        <f>+'CO2'!X361+'abs CO2'!X361+'CH4'!X361*PCG!$C$5+N2O!X361*PCG!$C$6+HFC!X361+PFC!X361+'SF6'!X361</f>
        <v>0</v>
      </c>
      <c r="Y361" s="94">
        <f>+'CO2'!Y361+'abs CO2'!Y361+'CH4'!Y361*PCG!$C$5+N2O!Y361*PCG!$C$6+HFC!Y361+PFC!Y361+'SF6'!Y361</f>
        <v>0</v>
      </c>
      <c r="Z361" s="94">
        <f>+'CO2'!Z361+'abs CO2'!Z361+'CH4'!Z361*PCG!$C$5+N2O!Z361*PCG!$C$6+HFC!Z361+PFC!Z361+'SF6'!Z361</f>
        <v>0</v>
      </c>
      <c r="AA361" s="94">
        <f>+'CO2'!AA361+'abs CO2'!AA361+'CH4'!AA361*PCG!$C$5+N2O!AA361*PCG!$C$6+HFC!AA361+PFC!AA361+'SF6'!AA361</f>
        <v>0</v>
      </c>
      <c r="AB361" s="94">
        <f>+'CO2'!AB361+'abs CO2'!AB361+'CH4'!AB361*PCG!$C$5+N2O!AB361*PCG!$C$6+HFC!AB361+PFC!AB361+'SF6'!AB361</f>
        <v>0</v>
      </c>
      <c r="AC361" s="94">
        <f>+'CO2'!AC361+'abs CO2'!AC361+'CH4'!AC361*PCG!$C$5+N2O!AC361*PCG!$C$6+HFC!AC361+PFC!AC361+'SF6'!AC361</f>
        <v>0</v>
      </c>
      <c r="AD361" s="94">
        <f>+'CO2'!AD361+'abs CO2'!AD361+'CH4'!AD361*PCG!$C$5+N2O!AD361*PCG!$C$6+HFC!AD361+PFC!AD361+'SF6'!AD361</f>
        <v>0</v>
      </c>
      <c r="AE361" s="94">
        <f>+'CO2'!AE361+'abs CO2'!AE361+'CH4'!AE361*PCG!$C$5+N2O!AE361*PCG!$C$6+HFC!AE361+PFC!AE361+'SF6'!AE361</f>
        <v>0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</v>
      </c>
      <c r="D362" s="94">
        <f>+'CO2'!D362+'abs CO2'!D362+'CH4'!D362*PCG!$C$5+N2O!D362*PCG!$C$6+HFC!D362+PFC!D362+'SF6'!D362</f>
        <v>0</v>
      </c>
      <c r="E362" s="94">
        <f>+'CO2'!E362+'abs CO2'!E362+'CH4'!E362*PCG!$C$5+N2O!E362*PCG!$C$6+HFC!E362+PFC!E362+'SF6'!E362</f>
        <v>0</v>
      </c>
      <c r="F362" s="94">
        <f>+'CO2'!F362+'abs CO2'!F362+'CH4'!F362*PCG!$C$5+N2O!F362*PCG!$C$6+HFC!F362+PFC!F362+'SF6'!F362</f>
        <v>0</v>
      </c>
      <c r="G362" s="94">
        <f>+'CO2'!G362+'abs CO2'!G362+'CH4'!G362*PCG!$C$5+N2O!G362*PCG!$C$6+HFC!G362+PFC!G362+'SF6'!G362</f>
        <v>0</v>
      </c>
      <c r="H362" s="94">
        <f>+'CO2'!H362+'abs CO2'!H362+'CH4'!H362*PCG!$C$5+N2O!H362*PCG!$C$6+HFC!H362+PFC!H362+'SF6'!H362</f>
        <v>0</v>
      </c>
      <c r="I362" s="94">
        <f>+'CO2'!I362+'abs CO2'!I362+'CH4'!I362*PCG!$C$5+N2O!I362*PCG!$C$6+HFC!I362+PFC!I362+'SF6'!I362</f>
        <v>0</v>
      </c>
      <c r="J362" s="94">
        <f>+'CO2'!J362+'abs CO2'!J362+'CH4'!J362*PCG!$C$5+N2O!J362*PCG!$C$6+HFC!J362+PFC!J362+'SF6'!J362</f>
        <v>0</v>
      </c>
      <c r="K362" s="94">
        <f>+'CO2'!K362+'abs CO2'!K362+'CH4'!K362*PCG!$C$5+N2O!K362*PCG!$C$6+HFC!K362+PFC!K362+'SF6'!K362</f>
        <v>0</v>
      </c>
      <c r="L362" s="94">
        <f>+'CO2'!L362+'abs CO2'!L362+'CH4'!L362*PCG!$C$5+N2O!L362*PCG!$C$6+HFC!L362+PFC!L362+'SF6'!L362</f>
        <v>0</v>
      </c>
      <c r="M362" s="94">
        <f>+'CO2'!M362+'abs CO2'!M362+'CH4'!M362*PCG!$C$5+N2O!M362*PCG!$C$6+HFC!M362+PFC!M362+'SF6'!M362</f>
        <v>0</v>
      </c>
      <c r="N362" s="94">
        <f>+'CO2'!N362+'abs CO2'!N362+'CH4'!N362*PCG!$C$5+N2O!N362*PCG!$C$6+HFC!N362+PFC!N362+'SF6'!N362</f>
        <v>0</v>
      </c>
      <c r="O362" s="94">
        <f>+'CO2'!O362+'abs CO2'!O362+'CH4'!O362*PCG!$C$5+N2O!O362*PCG!$C$6+HFC!O362+PFC!O362+'SF6'!O362</f>
        <v>0</v>
      </c>
      <c r="P362" s="94">
        <f>+'CO2'!P362+'abs CO2'!P362+'CH4'!P362*PCG!$C$5+N2O!P362*PCG!$C$6+HFC!P362+PFC!P362+'SF6'!P362</f>
        <v>0</v>
      </c>
      <c r="Q362" s="94">
        <f>+'CO2'!Q362+'abs CO2'!Q362+'CH4'!Q362*PCG!$C$5+N2O!Q362*PCG!$C$6+HFC!Q362+PFC!Q362+'SF6'!Q362</f>
        <v>0</v>
      </c>
      <c r="R362" s="94">
        <f>+'CO2'!R362+'abs CO2'!R362+'CH4'!R362*PCG!$C$5+N2O!R362*PCG!$C$6+HFC!R362+PFC!R362+'SF6'!R362</f>
        <v>0</v>
      </c>
      <c r="S362" s="94">
        <f>+'CO2'!S362+'abs CO2'!S362+'CH4'!S362*PCG!$C$5+N2O!S362*PCG!$C$6+HFC!S362+PFC!S362+'SF6'!S362</f>
        <v>0</v>
      </c>
      <c r="T362" s="94">
        <f>+'CO2'!T362+'abs CO2'!T362+'CH4'!T362*PCG!$C$5+N2O!T362*PCG!$C$6+HFC!T362+PFC!T362+'SF6'!T362</f>
        <v>0</v>
      </c>
      <c r="U362" s="94">
        <f>+'CO2'!U362+'abs CO2'!U362+'CH4'!U362*PCG!$C$5+N2O!U362*PCG!$C$6+HFC!U362+PFC!U362+'SF6'!U362</f>
        <v>0</v>
      </c>
      <c r="V362" s="94">
        <f>+'CO2'!V362+'abs CO2'!V362+'CH4'!V362*PCG!$C$5+N2O!V362*PCG!$C$6+HFC!V362+PFC!V362+'SF6'!V362</f>
        <v>0</v>
      </c>
      <c r="W362" s="94">
        <f>+'CO2'!W362+'abs CO2'!W362+'CH4'!W362*PCG!$C$5+N2O!W362*PCG!$C$6+HFC!W362+PFC!W362+'SF6'!W362</f>
        <v>0</v>
      </c>
      <c r="X362" s="94">
        <f>+'CO2'!X362+'abs CO2'!X362+'CH4'!X362*PCG!$C$5+N2O!X362*PCG!$C$6+HFC!X362+PFC!X362+'SF6'!X362</f>
        <v>0</v>
      </c>
      <c r="Y362" s="94">
        <f>+'CO2'!Y362+'abs CO2'!Y362+'CH4'!Y362*PCG!$C$5+N2O!Y362*PCG!$C$6+HFC!Y362+PFC!Y362+'SF6'!Y362</f>
        <v>0</v>
      </c>
      <c r="Z362" s="94">
        <f>+'CO2'!Z362+'abs CO2'!Z362+'CH4'!Z362*PCG!$C$5+N2O!Z362*PCG!$C$6+HFC!Z362+PFC!Z362+'SF6'!Z362</f>
        <v>0</v>
      </c>
      <c r="AA362" s="94">
        <f>+'CO2'!AA362+'abs CO2'!AA362+'CH4'!AA362*PCG!$C$5+N2O!AA362*PCG!$C$6+HFC!AA362+PFC!AA362+'SF6'!AA362</f>
        <v>0</v>
      </c>
      <c r="AB362" s="94">
        <f>+'CO2'!AB362+'abs CO2'!AB362+'CH4'!AB362*PCG!$C$5+N2O!AB362*PCG!$C$6+HFC!AB362+PFC!AB362+'SF6'!AB362</f>
        <v>0</v>
      </c>
      <c r="AC362" s="94">
        <f>+'CO2'!AC362+'abs CO2'!AC362+'CH4'!AC362*PCG!$C$5+N2O!AC362*PCG!$C$6+HFC!AC362+PFC!AC362+'SF6'!AC362</f>
        <v>0</v>
      </c>
      <c r="AD362" s="94">
        <f>+'CO2'!AD362+'abs CO2'!AD362+'CH4'!AD362*PCG!$C$5+N2O!AD362*PCG!$C$6+HFC!AD362+PFC!AD362+'SF6'!AD362</f>
        <v>0</v>
      </c>
      <c r="AE362" s="94">
        <f>+'CO2'!AE362+'abs CO2'!AE362+'CH4'!AE362*PCG!$C$5+N2O!AE362*PCG!$C$6+HFC!AE362+PFC!AE362+'SF6'!AE362</f>
        <v>0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0</v>
      </c>
      <c r="D363" s="94">
        <f>+'CO2'!D363+'abs CO2'!D363+'CH4'!D363*PCG!$C$5+N2O!D363*PCG!$C$6+HFC!D363+PFC!D363+'SF6'!D363</f>
        <v>0</v>
      </c>
      <c r="E363" s="94">
        <f>+'CO2'!E363+'abs CO2'!E363+'CH4'!E363*PCG!$C$5+N2O!E363*PCG!$C$6+HFC!E363+PFC!E363+'SF6'!E363</f>
        <v>0</v>
      </c>
      <c r="F363" s="94">
        <f>+'CO2'!F363+'abs CO2'!F363+'CH4'!F363*PCG!$C$5+N2O!F363*PCG!$C$6+HFC!F363+PFC!F363+'SF6'!F363</f>
        <v>0</v>
      </c>
      <c r="G363" s="94">
        <f>+'CO2'!G363+'abs CO2'!G363+'CH4'!G363*PCG!$C$5+N2O!G363*PCG!$C$6+HFC!G363+PFC!G363+'SF6'!G363</f>
        <v>0</v>
      </c>
      <c r="H363" s="94">
        <f>+'CO2'!H363+'abs CO2'!H363+'CH4'!H363*PCG!$C$5+N2O!H363*PCG!$C$6+HFC!H363+PFC!H363+'SF6'!H363</f>
        <v>0</v>
      </c>
      <c r="I363" s="94">
        <f>+'CO2'!I363+'abs CO2'!I363+'CH4'!I363*PCG!$C$5+N2O!I363*PCG!$C$6+HFC!I363+PFC!I363+'SF6'!I363</f>
        <v>0</v>
      </c>
      <c r="J363" s="94">
        <f>+'CO2'!J363+'abs CO2'!J363+'CH4'!J363*PCG!$C$5+N2O!J363*PCG!$C$6+HFC!J363+PFC!J363+'SF6'!J363</f>
        <v>0</v>
      </c>
      <c r="K363" s="94">
        <f>+'CO2'!K363+'abs CO2'!K363+'CH4'!K363*PCG!$C$5+N2O!K363*PCG!$C$6+HFC!K363+PFC!K363+'SF6'!K363</f>
        <v>0</v>
      </c>
      <c r="L363" s="94">
        <f>+'CO2'!L363+'abs CO2'!L363+'CH4'!L363*PCG!$C$5+N2O!L363*PCG!$C$6+HFC!L363+PFC!L363+'SF6'!L363</f>
        <v>0</v>
      </c>
      <c r="M363" s="94">
        <f>+'CO2'!M363+'abs CO2'!M363+'CH4'!M363*PCG!$C$5+N2O!M363*PCG!$C$6+HFC!M363+PFC!M363+'SF6'!M363</f>
        <v>0</v>
      </c>
      <c r="N363" s="94">
        <f>+'CO2'!N363+'abs CO2'!N363+'CH4'!N363*PCG!$C$5+N2O!N363*PCG!$C$6+HFC!N363+PFC!N363+'SF6'!N363</f>
        <v>0</v>
      </c>
      <c r="O363" s="94">
        <f>+'CO2'!O363+'abs CO2'!O363+'CH4'!O363*PCG!$C$5+N2O!O363*PCG!$C$6+HFC!O363+PFC!O363+'SF6'!O363</f>
        <v>0</v>
      </c>
      <c r="P363" s="94">
        <f>+'CO2'!P363+'abs CO2'!P363+'CH4'!P363*PCG!$C$5+N2O!P363*PCG!$C$6+HFC!P363+PFC!P363+'SF6'!P363</f>
        <v>0</v>
      </c>
      <c r="Q363" s="94">
        <f>+'CO2'!Q363+'abs CO2'!Q363+'CH4'!Q363*PCG!$C$5+N2O!Q363*PCG!$C$6+HFC!Q363+PFC!Q363+'SF6'!Q363</f>
        <v>0</v>
      </c>
      <c r="R363" s="94">
        <f>+'CO2'!R363+'abs CO2'!R363+'CH4'!R363*PCG!$C$5+N2O!R363*PCG!$C$6+HFC!R363+PFC!R363+'SF6'!R363</f>
        <v>0</v>
      </c>
      <c r="S363" s="94">
        <f>+'CO2'!S363+'abs CO2'!S363+'CH4'!S363*PCG!$C$5+N2O!S363*PCG!$C$6+HFC!S363+PFC!S363+'SF6'!S363</f>
        <v>0</v>
      </c>
      <c r="T363" s="94">
        <f>+'CO2'!T363+'abs CO2'!T363+'CH4'!T363*PCG!$C$5+N2O!T363*PCG!$C$6+HFC!T363+PFC!T363+'SF6'!T363</f>
        <v>0</v>
      </c>
      <c r="U363" s="94">
        <f>+'CO2'!U363+'abs CO2'!U363+'CH4'!U363*PCG!$C$5+N2O!U363*PCG!$C$6+HFC!U363+PFC!U363+'SF6'!U363</f>
        <v>0</v>
      </c>
      <c r="V363" s="94">
        <f>+'CO2'!V363+'abs CO2'!V363+'CH4'!V363*PCG!$C$5+N2O!V363*PCG!$C$6+HFC!V363+PFC!V363+'SF6'!V363</f>
        <v>0</v>
      </c>
      <c r="W363" s="94">
        <f>+'CO2'!W363+'abs CO2'!W363+'CH4'!W363*PCG!$C$5+N2O!W363*PCG!$C$6+HFC!W363+PFC!W363+'SF6'!W363</f>
        <v>0</v>
      </c>
      <c r="X363" s="94">
        <f>+'CO2'!X363+'abs CO2'!X363+'CH4'!X363*PCG!$C$5+N2O!X363*PCG!$C$6+HFC!X363+PFC!X363+'SF6'!X363</f>
        <v>0</v>
      </c>
      <c r="Y363" s="94">
        <f>+'CO2'!Y363+'abs CO2'!Y363+'CH4'!Y363*PCG!$C$5+N2O!Y363*PCG!$C$6+HFC!Y363+PFC!Y363+'SF6'!Y363</f>
        <v>0</v>
      </c>
      <c r="Z363" s="94">
        <f>+'CO2'!Z363+'abs CO2'!Z363+'CH4'!Z363*PCG!$C$5+N2O!Z363*PCG!$C$6+HFC!Z363+PFC!Z363+'SF6'!Z363</f>
        <v>0</v>
      </c>
      <c r="AA363" s="94">
        <f>+'CO2'!AA363+'abs CO2'!AA363+'CH4'!AA363*PCG!$C$5+N2O!AA363*PCG!$C$6+HFC!AA363+PFC!AA363+'SF6'!AA363</f>
        <v>0</v>
      </c>
      <c r="AB363" s="94">
        <f>+'CO2'!AB363+'abs CO2'!AB363+'CH4'!AB363*PCG!$C$5+N2O!AB363*PCG!$C$6+HFC!AB363+PFC!AB363+'SF6'!AB363</f>
        <v>0</v>
      </c>
      <c r="AC363" s="94">
        <f>+'CO2'!AC363+'abs CO2'!AC363+'CH4'!AC363*PCG!$C$5+N2O!AC363*PCG!$C$6+HFC!AC363+PFC!AC363+'SF6'!AC363</f>
        <v>0</v>
      </c>
      <c r="AD363" s="94">
        <f>+'CO2'!AD363+'abs CO2'!AD363+'CH4'!AD363*PCG!$C$5+N2O!AD363*PCG!$C$6+HFC!AD363+PFC!AD363+'SF6'!AD363</f>
        <v>0</v>
      </c>
      <c r="AE363" s="94">
        <f>+'CO2'!AE363+'abs CO2'!AE363+'CH4'!AE363*PCG!$C$5+N2O!AE363*PCG!$C$6+HFC!AE363+PFC!AE363+'SF6'!AE363</f>
        <v>0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0</v>
      </c>
      <c r="D364" s="33">
        <f t="shared" si="87"/>
        <v>0</v>
      </c>
      <c r="E364" s="33">
        <f t="shared" si="87"/>
        <v>0</v>
      </c>
      <c r="F364" s="33">
        <f t="shared" si="87"/>
        <v>0</v>
      </c>
      <c r="G364" s="33">
        <f t="shared" si="87"/>
        <v>0</v>
      </c>
      <c r="H364" s="33">
        <f t="shared" si="87"/>
        <v>0</v>
      </c>
      <c r="I364" s="33">
        <f t="shared" si="87"/>
        <v>0</v>
      </c>
      <c r="J364" s="33">
        <f t="shared" si="87"/>
        <v>0</v>
      </c>
      <c r="K364" s="33">
        <f t="shared" si="87"/>
        <v>0</v>
      </c>
      <c r="L364" s="33">
        <f t="shared" si="87"/>
        <v>0</v>
      </c>
      <c r="M364" s="33">
        <f t="shared" si="87"/>
        <v>0</v>
      </c>
      <c r="N364" s="33">
        <f t="shared" si="87"/>
        <v>0</v>
      </c>
      <c r="O364" s="33">
        <f t="shared" si="87"/>
        <v>0</v>
      </c>
      <c r="P364" s="33">
        <f t="shared" si="87"/>
        <v>0</v>
      </c>
      <c r="Q364" s="33">
        <f t="shared" si="87"/>
        <v>0</v>
      </c>
      <c r="R364" s="33">
        <f t="shared" si="87"/>
        <v>0</v>
      </c>
      <c r="S364" s="33">
        <f t="shared" si="87"/>
        <v>0</v>
      </c>
      <c r="T364" s="33">
        <f t="shared" si="87"/>
        <v>0</v>
      </c>
      <c r="U364" s="33">
        <f t="shared" si="87"/>
        <v>0</v>
      </c>
      <c r="V364" s="33">
        <f t="shared" si="87"/>
        <v>0</v>
      </c>
      <c r="W364" s="33">
        <f t="shared" si="87"/>
        <v>0</v>
      </c>
      <c r="X364" s="33">
        <f t="shared" si="87"/>
        <v>0</v>
      </c>
      <c r="Y364" s="33">
        <f t="shared" si="87"/>
        <v>0</v>
      </c>
      <c r="Z364" s="33">
        <f t="shared" si="87"/>
        <v>0</v>
      </c>
      <c r="AA364" s="33">
        <f t="shared" si="87"/>
        <v>0</v>
      </c>
      <c r="AB364" s="33">
        <f t="shared" si="87"/>
        <v>0</v>
      </c>
      <c r="AC364" s="33">
        <f t="shared" si="87"/>
        <v>0</v>
      </c>
      <c r="AD364" s="33">
        <f t="shared" si="87"/>
        <v>0</v>
      </c>
      <c r="AE364" s="33">
        <f t="shared" si="87"/>
        <v>0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0</v>
      </c>
      <c r="D365" s="94">
        <f>+'CO2'!D365+'abs CO2'!D365+'CH4'!D365*PCG!$C$5+N2O!D365*PCG!$C$6+HFC!D365+PFC!D365+'SF6'!D365</f>
        <v>0</v>
      </c>
      <c r="E365" s="94">
        <f>+'CO2'!E365+'abs CO2'!E365+'CH4'!E365*PCG!$C$5+N2O!E365*PCG!$C$6+HFC!E365+PFC!E365+'SF6'!E365</f>
        <v>0</v>
      </c>
      <c r="F365" s="94">
        <f>+'CO2'!F365+'abs CO2'!F365+'CH4'!F365*PCG!$C$5+N2O!F365*PCG!$C$6+HFC!F365+PFC!F365+'SF6'!F365</f>
        <v>0</v>
      </c>
      <c r="G365" s="94">
        <f>+'CO2'!G365+'abs CO2'!G365+'CH4'!G365*PCG!$C$5+N2O!G365*PCG!$C$6+HFC!G365+PFC!G365+'SF6'!G365</f>
        <v>0</v>
      </c>
      <c r="H365" s="94">
        <f>+'CO2'!H365+'abs CO2'!H365+'CH4'!H365*PCG!$C$5+N2O!H365*PCG!$C$6+HFC!H365+PFC!H365+'SF6'!H365</f>
        <v>0</v>
      </c>
      <c r="I365" s="94">
        <f>+'CO2'!I365+'abs CO2'!I365+'CH4'!I365*PCG!$C$5+N2O!I365*PCG!$C$6+HFC!I365+PFC!I365+'SF6'!I365</f>
        <v>0</v>
      </c>
      <c r="J365" s="94">
        <f>+'CO2'!J365+'abs CO2'!J365+'CH4'!J365*PCG!$C$5+N2O!J365*PCG!$C$6+HFC!J365+PFC!J365+'SF6'!J365</f>
        <v>0</v>
      </c>
      <c r="K365" s="94">
        <f>+'CO2'!K365+'abs CO2'!K365+'CH4'!K365*PCG!$C$5+N2O!K365*PCG!$C$6+HFC!K365+PFC!K365+'SF6'!K365</f>
        <v>0</v>
      </c>
      <c r="L365" s="94">
        <f>+'CO2'!L365+'abs CO2'!L365+'CH4'!L365*PCG!$C$5+N2O!L365*PCG!$C$6+HFC!L365+PFC!L365+'SF6'!L365</f>
        <v>0</v>
      </c>
      <c r="M365" s="94">
        <f>+'CO2'!M365+'abs CO2'!M365+'CH4'!M365*PCG!$C$5+N2O!M365*PCG!$C$6+HFC!M365+PFC!M365+'SF6'!M365</f>
        <v>0</v>
      </c>
      <c r="N365" s="94">
        <f>+'CO2'!N365+'abs CO2'!N365+'CH4'!N365*PCG!$C$5+N2O!N365*PCG!$C$6+HFC!N365+PFC!N365+'SF6'!N365</f>
        <v>0</v>
      </c>
      <c r="O365" s="94">
        <f>+'CO2'!O365+'abs CO2'!O365+'CH4'!O365*PCG!$C$5+N2O!O365*PCG!$C$6+HFC!O365+PFC!O365+'SF6'!O365</f>
        <v>0</v>
      </c>
      <c r="P365" s="94">
        <f>+'CO2'!P365+'abs CO2'!P365+'CH4'!P365*PCG!$C$5+N2O!P365*PCG!$C$6+HFC!P365+PFC!P365+'SF6'!P365</f>
        <v>0</v>
      </c>
      <c r="Q365" s="94">
        <f>+'CO2'!Q365+'abs CO2'!Q365+'CH4'!Q365*PCG!$C$5+N2O!Q365*PCG!$C$6+HFC!Q365+PFC!Q365+'SF6'!Q365</f>
        <v>0</v>
      </c>
      <c r="R365" s="94">
        <f>+'CO2'!R365+'abs CO2'!R365+'CH4'!R365*PCG!$C$5+N2O!R365*PCG!$C$6+HFC!R365+PFC!R365+'SF6'!R365</f>
        <v>0</v>
      </c>
      <c r="S365" s="94">
        <f>+'CO2'!S365+'abs CO2'!S365+'CH4'!S365*PCG!$C$5+N2O!S365*PCG!$C$6+HFC!S365+PFC!S365+'SF6'!S365</f>
        <v>0</v>
      </c>
      <c r="T365" s="94">
        <f>+'CO2'!T365+'abs CO2'!T365+'CH4'!T365*PCG!$C$5+N2O!T365*PCG!$C$6+HFC!T365+PFC!T365+'SF6'!T365</f>
        <v>0</v>
      </c>
      <c r="U365" s="94">
        <f>+'CO2'!U365+'abs CO2'!U365+'CH4'!U365*PCG!$C$5+N2O!U365*PCG!$C$6+HFC!U365+PFC!U365+'SF6'!U365</f>
        <v>0</v>
      </c>
      <c r="V365" s="94">
        <f>+'CO2'!V365+'abs CO2'!V365+'CH4'!V365*PCG!$C$5+N2O!V365*PCG!$C$6+HFC!V365+PFC!V365+'SF6'!V365</f>
        <v>0</v>
      </c>
      <c r="W365" s="94">
        <f>+'CO2'!W365+'abs CO2'!W365+'CH4'!W365*PCG!$C$5+N2O!W365*PCG!$C$6+HFC!W365+PFC!W365+'SF6'!W365</f>
        <v>0</v>
      </c>
      <c r="X365" s="94">
        <f>+'CO2'!X365+'abs CO2'!X365+'CH4'!X365*PCG!$C$5+N2O!X365*PCG!$C$6+HFC!X365+PFC!X365+'SF6'!X365</f>
        <v>0</v>
      </c>
      <c r="Y365" s="94">
        <f>+'CO2'!Y365+'abs CO2'!Y365+'CH4'!Y365*PCG!$C$5+N2O!Y365*PCG!$C$6+HFC!Y365+PFC!Y365+'SF6'!Y365</f>
        <v>0</v>
      </c>
      <c r="Z365" s="94">
        <f>+'CO2'!Z365+'abs CO2'!Z365+'CH4'!Z365*PCG!$C$5+N2O!Z365*PCG!$C$6+HFC!Z365+PFC!Z365+'SF6'!Z365</f>
        <v>0</v>
      </c>
      <c r="AA365" s="94">
        <f>+'CO2'!AA365+'abs CO2'!AA365+'CH4'!AA365*PCG!$C$5+N2O!AA365*PCG!$C$6+HFC!AA365+PFC!AA365+'SF6'!AA365</f>
        <v>0</v>
      </c>
      <c r="AB365" s="94">
        <f>+'CO2'!AB365+'abs CO2'!AB365+'CH4'!AB365*PCG!$C$5+N2O!AB365*PCG!$C$6+HFC!AB365+PFC!AB365+'SF6'!AB365</f>
        <v>0</v>
      </c>
      <c r="AC365" s="94">
        <f>+'CO2'!AC365+'abs CO2'!AC365+'CH4'!AC365*PCG!$C$5+N2O!AC365*PCG!$C$6+HFC!AC365+PFC!AC365+'SF6'!AC365</f>
        <v>0</v>
      </c>
      <c r="AD365" s="94">
        <f>+'CO2'!AD365+'abs CO2'!AD365+'CH4'!AD365*PCG!$C$5+N2O!AD365*PCG!$C$6+HFC!AD365+PFC!AD365+'SF6'!AD365</f>
        <v>0</v>
      </c>
      <c r="AE365" s="94">
        <f>+'CO2'!AE365+'abs CO2'!AE365+'CH4'!AE365*PCG!$C$5+N2O!AE365*PCG!$C$6+HFC!AE365+PFC!AE365+'SF6'!AE365</f>
        <v>0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0</v>
      </c>
      <c r="D366" s="94">
        <f>+'CO2'!D366+'abs CO2'!D366+'CH4'!D366*PCG!$C$5+N2O!D366*PCG!$C$6+HFC!D366+PFC!D366+'SF6'!D366</f>
        <v>0</v>
      </c>
      <c r="E366" s="94">
        <f>+'CO2'!E366+'abs CO2'!E366+'CH4'!E366*PCG!$C$5+N2O!E366*PCG!$C$6+HFC!E366+PFC!E366+'SF6'!E366</f>
        <v>0</v>
      </c>
      <c r="F366" s="94">
        <f>+'CO2'!F366+'abs CO2'!F366+'CH4'!F366*PCG!$C$5+N2O!F366*PCG!$C$6+HFC!F366+PFC!F366+'SF6'!F366</f>
        <v>0</v>
      </c>
      <c r="G366" s="94">
        <f>+'CO2'!G366+'abs CO2'!G366+'CH4'!G366*PCG!$C$5+N2O!G366*PCG!$C$6+HFC!G366+PFC!G366+'SF6'!G366</f>
        <v>0</v>
      </c>
      <c r="H366" s="94">
        <f>+'CO2'!H366+'abs CO2'!H366+'CH4'!H366*PCG!$C$5+N2O!H366*PCG!$C$6+HFC!H366+PFC!H366+'SF6'!H366</f>
        <v>0</v>
      </c>
      <c r="I366" s="94">
        <f>+'CO2'!I366+'abs CO2'!I366+'CH4'!I366*PCG!$C$5+N2O!I366*PCG!$C$6+HFC!I366+PFC!I366+'SF6'!I366</f>
        <v>0</v>
      </c>
      <c r="J366" s="94">
        <f>+'CO2'!J366+'abs CO2'!J366+'CH4'!J366*PCG!$C$5+N2O!J366*PCG!$C$6+HFC!J366+PFC!J366+'SF6'!J366</f>
        <v>0</v>
      </c>
      <c r="K366" s="94">
        <f>+'CO2'!K366+'abs CO2'!K366+'CH4'!K366*PCG!$C$5+N2O!K366*PCG!$C$6+HFC!K366+PFC!K366+'SF6'!K366</f>
        <v>0</v>
      </c>
      <c r="L366" s="94">
        <f>+'CO2'!L366+'abs CO2'!L366+'CH4'!L366*PCG!$C$5+N2O!L366*PCG!$C$6+HFC!L366+PFC!L366+'SF6'!L366</f>
        <v>0</v>
      </c>
      <c r="M366" s="94">
        <f>+'CO2'!M366+'abs CO2'!M366+'CH4'!M366*PCG!$C$5+N2O!M366*PCG!$C$6+HFC!M366+PFC!M366+'SF6'!M366</f>
        <v>0</v>
      </c>
      <c r="N366" s="94">
        <f>+'CO2'!N366+'abs CO2'!N366+'CH4'!N366*PCG!$C$5+N2O!N366*PCG!$C$6+HFC!N366+PFC!N366+'SF6'!N366</f>
        <v>0</v>
      </c>
      <c r="O366" s="94">
        <f>+'CO2'!O366+'abs CO2'!O366+'CH4'!O366*PCG!$C$5+N2O!O366*PCG!$C$6+HFC!O366+PFC!O366+'SF6'!O366</f>
        <v>0</v>
      </c>
      <c r="P366" s="94">
        <f>+'CO2'!P366+'abs CO2'!P366+'CH4'!P366*PCG!$C$5+N2O!P366*PCG!$C$6+HFC!P366+PFC!P366+'SF6'!P366</f>
        <v>0</v>
      </c>
      <c r="Q366" s="94">
        <f>+'CO2'!Q366+'abs CO2'!Q366+'CH4'!Q366*PCG!$C$5+N2O!Q366*PCG!$C$6+HFC!Q366+PFC!Q366+'SF6'!Q366</f>
        <v>0</v>
      </c>
      <c r="R366" s="94">
        <f>+'CO2'!R366+'abs CO2'!R366+'CH4'!R366*PCG!$C$5+N2O!R366*PCG!$C$6+HFC!R366+PFC!R366+'SF6'!R366</f>
        <v>0</v>
      </c>
      <c r="S366" s="94">
        <f>+'CO2'!S366+'abs CO2'!S366+'CH4'!S366*PCG!$C$5+N2O!S366*PCG!$C$6+HFC!S366+PFC!S366+'SF6'!S366</f>
        <v>0</v>
      </c>
      <c r="T366" s="94">
        <f>+'CO2'!T366+'abs CO2'!T366+'CH4'!T366*PCG!$C$5+N2O!T366*PCG!$C$6+HFC!T366+PFC!T366+'SF6'!T366</f>
        <v>0</v>
      </c>
      <c r="U366" s="94">
        <f>+'CO2'!U366+'abs CO2'!U366+'CH4'!U366*PCG!$C$5+N2O!U366*PCG!$C$6+HFC!U366+PFC!U366+'SF6'!U366</f>
        <v>0</v>
      </c>
      <c r="V366" s="94">
        <f>+'CO2'!V366+'abs CO2'!V366+'CH4'!V366*PCG!$C$5+N2O!V366*PCG!$C$6+HFC!V366+PFC!V366+'SF6'!V366</f>
        <v>0</v>
      </c>
      <c r="W366" s="94">
        <f>+'CO2'!W366+'abs CO2'!W366+'CH4'!W366*PCG!$C$5+N2O!W366*PCG!$C$6+HFC!W366+PFC!W366+'SF6'!W366</f>
        <v>0</v>
      </c>
      <c r="X366" s="94">
        <f>+'CO2'!X366+'abs CO2'!X366+'CH4'!X366*PCG!$C$5+N2O!X366*PCG!$C$6+HFC!X366+PFC!X366+'SF6'!X366</f>
        <v>0</v>
      </c>
      <c r="Y366" s="94">
        <f>+'CO2'!Y366+'abs CO2'!Y366+'CH4'!Y366*PCG!$C$5+N2O!Y366*PCG!$C$6+HFC!Y366+PFC!Y366+'SF6'!Y366</f>
        <v>0</v>
      </c>
      <c r="Z366" s="94">
        <f>+'CO2'!Z366+'abs CO2'!Z366+'CH4'!Z366*PCG!$C$5+N2O!Z366*PCG!$C$6+HFC!Z366+PFC!Z366+'SF6'!Z366</f>
        <v>0</v>
      </c>
      <c r="AA366" s="94">
        <f>+'CO2'!AA366+'abs CO2'!AA366+'CH4'!AA366*PCG!$C$5+N2O!AA366*PCG!$C$6+HFC!AA366+PFC!AA366+'SF6'!AA366</f>
        <v>0</v>
      </c>
      <c r="AB366" s="94">
        <f>+'CO2'!AB366+'abs CO2'!AB366+'CH4'!AB366*PCG!$C$5+N2O!AB366*PCG!$C$6+HFC!AB366+PFC!AB366+'SF6'!AB366</f>
        <v>0</v>
      </c>
      <c r="AC366" s="94">
        <f>+'CO2'!AC366+'abs CO2'!AC366+'CH4'!AC366*PCG!$C$5+N2O!AC366*PCG!$C$6+HFC!AC366+PFC!AC366+'SF6'!AC366</f>
        <v>0</v>
      </c>
      <c r="AD366" s="94">
        <f>+'CO2'!AD366+'abs CO2'!AD366+'CH4'!AD366*PCG!$C$5+N2O!AD366*PCG!$C$6+HFC!AD366+PFC!AD366+'SF6'!AD366</f>
        <v>0</v>
      </c>
      <c r="AE366" s="94">
        <f>+'CO2'!AE366+'abs CO2'!AE366+'CH4'!AE366*PCG!$C$5+N2O!AE366*PCG!$C$6+HFC!AE366+PFC!AE366+'SF6'!AE366</f>
        <v>0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-25.537997881328071</v>
      </c>
      <c r="D367" s="33">
        <f t="shared" si="88"/>
        <v>-25.547781786803306</v>
      </c>
      <c r="E367" s="33">
        <f t="shared" si="88"/>
        <v>-25.780076841278671</v>
      </c>
      <c r="F367" s="33">
        <f t="shared" si="88"/>
        <v>-26.321681620926469</v>
      </c>
      <c r="G367" s="33">
        <f t="shared" si="88"/>
        <v>-28.247300203781855</v>
      </c>
      <c r="H367" s="33">
        <f t="shared" si="88"/>
        <v>-28.374755481711809</v>
      </c>
      <c r="I367" s="33">
        <f t="shared" si="88"/>
        <v>-28.456756003815197</v>
      </c>
      <c r="J367" s="33">
        <f t="shared" si="88"/>
        <v>-28.750331956053358</v>
      </c>
      <c r="K367" s="33">
        <f t="shared" si="88"/>
        <v>-28.746633237109791</v>
      </c>
      <c r="L367" s="33">
        <f t="shared" si="88"/>
        <v>-28.960413593314691</v>
      </c>
      <c r="M367" s="33">
        <f t="shared" si="88"/>
        <v>-28.590531322534328</v>
      </c>
      <c r="N367" s="33">
        <f t="shared" si="88"/>
        <v>-31.148512192627759</v>
      </c>
      <c r="O367" s="33">
        <f t="shared" si="88"/>
        <v>-31.134988070214028</v>
      </c>
      <c r="P367" s="33">
        <f t="shared" si="88"/>
        <v>-9.4071483625064864</v>
      </c>
      <c r="Q367" s="33">
        <f t="shared" si="88"/>
        <v>-9.7718518111319312</v>
      </c>
      <c r="R367" s="33">
        <f t="shared" si="88"/>
        <v>-7.4793814934032685</v>
      </c>
      <c r="S367" s="33">
        <f t="shared" si="88"/>
        <v>-7.2686441921713074</v>
      </c>
      <c r="T367" s="33">
        <f t="shared" si="88"/>
        <v>-7.2961699456570512</v>
      </c>
      <c r="U367" s="33">
        <f t="shared" si="88"/>
        <v>-7.5384821213443463</v>
      </c>
      <c r="V367" s="33">
        <f t="shared" si="88"/>
        <v>-7.4340060312988578</v>
      </c>
      <c r="W367" s="33">
        <f t="shared" si="88"/>
        <v>-7.2690528179356866</v>
      </c>
      <c r="X367" s="33">
        <f t="shared" si="88"/>
        <v>-7.2592689124604517</v>
      </c>
      <c r="Y367" s="33">
        <f t="shared" si="88"/>
        <v>-7.0269738579850829</v>
      </c>
      <c r="Z367" s="33">
        <f t="shared" si="88"/>
        <v>-6.4853690783372846</v>
      </c>
      <c r="AA367" s="33">
        <f t="shared" si="88"/>
        <v>-4.5597504954819037</v>
      </c>
      <c r="AB367" s="33">
        <f t="shared" si="88"/>
        <v>-4.3110981679490568</v>
      </c>
      <c r="AC367" s="33">
        <f t="shared" si="88"/>
        <v>-4.0706858327485129</v>
      </c>
      <c r="AD367" s="33">
        <f t="shared" si="88"/>
        <v>-3.6402002246512679</v>
      </c>
      <c r="AE367" s="33">
        <f t="shared" si="88"/>
        <v>-3.5302077382598376</v>
      </c>
    </row>
    <row r="368" spans="1:31" x14ac:dyDescent="0.2">
      <c r="A368" s="9" t="s">
        <v>638</v>
      </c>
      <c r="B368" s="4" t="s">
        <v>639</v>
      </c>
      <c r="C368" s="33">
        <f>+C369+C370</f>
        <v>0</v>
      </c>
      <c r="D368" s="33">
        <f t="shared" ref="D368:AE368" si="89">+D369+D370</f>
        <v>0</v>
      </c>
      <c r="E368" s="33">
        <f t="shared" si="89"/>
        <v>0</v>
      </c>
      <c r="F368" s="33">
        <f t="shared" si="89"/>
        <v>0</v>
      </c>
      <c r="G368" s="33">
        <f t="shared" si="89"/>
        <v>0</v>
      </c>
      <c r="H368" s="33">
        <f t="shared" si="89"/>
        <v>0</v>
      </c>
      <c r="I368" s="33">
        <f t="shared" si="89"/>
        <v>0</v>
      </c>
      <c r="J368" s="33">
        <f t="shared" si="89"/>
        <v>0</v>
      </c>
      <c r="K368" s="33">
        <f t="shared" si="89"/>
        <v>0</v>
      </c>
      <c r="L368" s="33">
        <f t="shared" si="89"/>
        <v>0</v>
      </c>
      <c r="M368" s="33">
        <f t="shared" si="89"/>
        <v>0</v>
      </c>
      <c r="N368" s="33">
        <f t="shared" si="89"/>
        <v>0</v>
      </c>
      <c r="O368" s="33">
        <f t="shared" si="89"/>
        <v>0</v>
      </c>
      <c r="P368" s="33">
        <f t="shared" si="89"/>
        <v>0</v>
      </c>
      <c r="Q368" s="33">
        <f t="shared" si="89"/>
        <v>0</v>
      </c>
      <c r="R368" s="33">
        <f t="shared" si="89"/>
        <v>0</v>
      </c>
      <c r="S368" s="33">
        <f t="shared" si="89"/>
        <v>0</v>
      </c>
      <c r="T368" s="33">
        <f t="shared" si="89"/>
        <v>0</v>
      </c>
      <c r="U368" s="33">
        <f t="shared" si="89"/>
        <v>0</v>
      </c>
      <c r="V368" s="33">
        <f t="shared" si="89"/>
        <v>0</v>
      </c>
      <c r="W368" s="33">
        <f t="shared" si="89"/>
        <v>0</v>
      </c>
      <c r="X368" s="33">
        <f t="shared" si="89"/>
        <v>0</v>
      </c>
      <c r="Y368" s="33">
        <f t="shared" si="89"/>
        <v>0</v>
      </c>
      <c r="Z368" s="33">
        <f t="shared" si="89"/>
        <v>0</v>
      </c>
      <c r="AA368" s="33">
        <f t="shared" si="89"/>
        <v>0</v>
      </c>
      <c r="AB368" s="33">
        <f t="shared" si="89"/>
        <v>0</v>
      </c>
      <c r="AC368" s="33">
        <f t="shared" si="89"/>
        <v>0</v>
      </c>
      <c r="AD368" s="33">
        <f t="shared" si="89"/>
        <v>0</v>
      </c>
      <c r="AE368" s="33">
        <f t="shared" si="89"/>
        <v>0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0</v>
      </c>
      <c r="D370" s="94">
        <f>+'CO2'!D370+'abs CO2'!D370+'CH4'!D370*PCG!$C$5+N2O!D370*PCG!$C$6+HFC!D370+PFC!D370+'SF6'!D370</f>
        <v>0</v>
      </c>
      <c r="E370" s="94">
        <f>+'CO2'!E370+'abs CO2'!E370+'CH4'!E370*PCG!$C$5+N2O!E370*PCG!$C$6+HFC!E370+PFC!E370+'SF6'!E370</f>
        <v>0</v>
      </c>
      <c r="F370" s="94">
        <f>+'CO2'!F370+'abs CO2'!F370+'CH4'!F370*PCG!$C$5+N2O!F370*PCG!$C$6+HFC!F370+PFC!F370+'SF6'!F370</f>
        <v>0</v>
      </c>
      <c r="G370" s="94">
        <f>+'CO2'!G370+'abs CO2'!G370+'CH4'!G370*PCG!$C$5+N2O!G370*PCG!$C$6+HFC!G370+PFC!G370+'SF6'!G370</f>
        <v>0</v>
      </c>
      <c r="H370" s="94">
        <f>+'CO2'!H370+'abs CO2'!H370+'CH4'!H370*PCG!$C$5+N2O!H370*PCG!$C$6+HFC!H370+PFC!H370+'SF6'!H370</f>
        <v>0</v>
      </c>
      <c r="I370" s="94">
        <f>+'CO2'!I370+'abs CO2'!I370+'CH4'!I370*PCG!$C$5+N2O!I370*PCG!$C$6+HFC!I370+PFC!I370+'SF6'!I370</f>
        <v>0</v>
      </c>
      <c r="J370" s="94">
        <f>+'CO2'!J370+'abs CO2'!J370+'CH4'!J370*PCG!$C$5+N2O!J370*PCG!$C$6+HFC!J370+PFC!J370+'SF6'!J370</f>
        <v>0</v>
      </c>
      <c r="K370" s="94">
        <f>+'CO2'!K370+'abs CO2'!K370+'CH4'!K370*PCG!$C$5+N2O!K370*PCG!$C$6+HFC!K370+PFC!K370+'SF6'!K370</f>
        <v>0</v>
      </c>
      <c r="L370" s="94">
        <f>+'CO2'!L370+'abs CO2'!L370+'CH4'!L370*PCG!$C$5+N2O!L370*PCG!$C$6+HFC!L370+PFC!L370+'SF6'!L370</f>
        <v>0</v>
      </c>
      <c r="M370" s="94">
        <f>+'CO2'!M370+'abs CO2'!M370+'CH4'!M370*PCG!$C$5+N2O!M370*PCG!$C$6+HFC!M370+PFC!M370+'SF6'!M370</f>
        <v>0</v>
      </c>
      <c r="N370" s="94">
        <f>+'CO2'!N370+'abs CO2'!N370+'CH4'!N370*PCG!$C$5+N2O!N370*PCG!$C$6+HFC!N370+PFC!N370+'SF6'!N370</f>
        <v>0</v>
      </c>
      <c r="O370" s="94">
        <f>+'CO2'!O370+'abs CO2'!O370+'CH4'!O370*PCG!$C$5+N2O!O370*PCG!$C$6+HFC!O370+PFC!O370+'SF6'!O370</f>
        <v>0</v>
      </c>
      <c r="P370" s="94">
        <f>+'CO2'!P370+'abs CO2'!P370+'CH4'!P370*PCG!$C$5+N2O!P370*PCG!$C$6+HFC!P370+PFC!P370+'SF6'!P370</f>
        <v>0</v>
      </c>
      <c r="Q370" s="94">
        <f>+'CO2'!Q370+'abs CO2'!Q370+'CH4'!Q370*PCG!$C$5+N2O!Q370*PCG!$C$6+HFC!Q370+PFC!Q370+'SF6'!Q370</f>
        <v>0</v>
      </c>
      <c r="R370" s="94">
        <f>+'CO2'!R370+'abs CO2'!R370+'CH4'!R370*PCG!$C$5+N2O!R370*PCG!$C$6+HFC!R370+PFC!R370+'SF6'!R370</f>
        <v>0</v>
      </c>
      <c r="S370" s="94">
        <f>+'CO2'!S370+'abs CO2'!S370+'CH4'!S370*PCG!$C$5+N2O!S370*PCG!$C$6+HFC!S370+PFC!S370+'SF6'!S370</f>
        <v>0</v>
      </c>
      <c r="T370" s="94">
        <f>+'CO2'!T370+'abs CO2'!T370+'CH4'!T370*PCG!$C$5+N2O!T370*PCG!$C$6+HFC!T370+PFC!T370+'SF6'!T370</f>
        <v>0</v>
      </c>
      <c r="U370" s="94">
        <f>+'CO2'!U370+'abs CO2'!U370+'CH4'!U370*PCG!$C$5+N2O!U370*PCG!$C$6+HFC!U370+PFC!U370+'SF6'!U370</f>
        <v>0</v>
      </c>
      <c r="V370" s="94">
        <f>+'CO2'!V370+'abs CO2'!V370+'CH4'!V370*PCG!$C$5+N2O!V370*PCG!$C$6+HFC!V370+PFC!V370+'SF6'!V370</f>
        <v>0</v>
      </c>
      <c r="W370" s="94">
        <f>+'CO2'!W370+'abs CO2'!W370+'CH4'!W370*PCG!$C$5+N2O!W370*PCG!$C$6+HFC!W370+PFC!W370+'SF6'!W370</f>
        <v>0</v>
      </c>
      <c r="X370" s="94">
        <f>+'CO2'!X370+'abs CO2'!X370+'CH4'!X370*PCG!$C$5+N2O!X370*PCG!$C$6+HFC!X370+PFC!X370+'SF6'!X370</f>
        <v>0</v>
      </c>
      <c r="Y370" s="94">
        <f>+'CO2'!Y370+'abs CO2'!Y370+'CH4'!Y370*PCG!$C$5+N2O!Y370*PCG!$C$6+HFC!Y370+PFC!Y370+'SF6'!Y370</f>
        <v>0</v>
      </c>
      <c r="Z370" s="94">
        <f>+'CO2'!Z370+'abs CO2'!Z370+'CH4'!Z370*PCG!$C$5+N2O!Z370*PCG!$C$6+HFC!Z370+PFC!Z370+'SF6'!Z370</f>
        <v>0</v>
      </c>
      <c r="AA370" s="94">
        <f>+'CO2'!AA370+'abs CO2'!AA370+'CH4'!AA370*PCG!$C$5+N2O!AA370*PCG!$C$6+HFC!AA370+PFC!AA370+'SF6'!AA370</f>
        <v>0</v>
      </c>
      <c r="AB370" s="94">
        <f>+'CO2'!AB370+'abs CO2'!AB370+'CH4'!AB370*PCG!$C$5+N2O!AB370*PCG!$C$6+HFC!AB370+PFC!AB370+'SF6'!AB370</f>
        <v>0</v>
      </c>
      <c r="AC370" s="94">
        <f>+'CO2'!AC370+'abs CO2'!AC370+'CH4'!AC370*PCG!$C$5+N2O!AC370*PCG!$C$6+HFC!AC370+PFC!AC370+'SF6'!AC370</f>
        <v>0</v>
      </c>
      <c r="AD370" s="94">
        <f>+'CO2'!AD370+'abs CO2'!AD370+'CH4'!AD370*PCG!$C$5+N2O!AD370*PCG!$C$6+HFC!AD370+PFC!AD370+'SF6'!AD370</f>
        <v>0</v>
      </c>
      <c r="AE370" s="94">
        <f>+'CO2'!AE370+'abs CO2'!AE370+'CH4'!AE370*PCG!$C$5+N2O!AE370*PCG!$C$6+HFC!AE370+PFC!AE370+'SF6'!AE370</f>
        <v>0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-25.537997881328071</v>
      </c>
      <c r="D371" s="33">
        <f t="shared" si="90"/>
        <v>-25.547781786803306</v>
      </c>
      <c r="E371" s="33">
        <f t="shared" si="90"/>
        <v>-25.780076841278671</v>
      </c>
      <c r="F371" s="33">
        <f t="shared" si="90"/>
        <v>-26.321681620926469</v>
      </c>
      <c r="G371" s="33">
        <f t="shared" si="90"/>
        <v>-28.247300203781855</v>
      </c>
      <c r="H371" s="33">
        <f t="shared" si="90"/>
        <v>-28.374755481711809</v>
      </c>
      <c r="I371" s="33">
        <f t="shared" si="90"/>
        <v>-28.456756003815197</v>
      </c>
      <c r="J371" s="33">
        <f t="shared" si="90"/>
        <v>-28.750331956053358</v>
      </c>
      <c r="K371" s="33">
        <f t="shared" si="90"/>
        <v>-28.746633237109791</v>
      </c>
      <c r="L371" s="33">
        <f t="shared" si="90"/>
        <v>-28.960413593314691</v>
      </c>
      <c r="M371" s="33">
        <f t="shared" si="90"/>
        <v>-28.590531322534328</v>
      </c>
      <c r="N371" s="33">
        <f t="shared" si="90"/>
        <v>-31.148512192627759</v>
      </c>
      <c r="O371" s="33">
        <f t="shared" si="90"/>
        <v>-31.134988070214028</v>
      </c>
      <c r="P371" s="33">
        <f t="shared" si="90"/>
        <v>-9.4071483625064864</v>
      </c>
      <c r="Q371" s="33">
        <f t="shared" si="90"/>
        <v>-9.7718518111319312</v>
      </c>
      <c r="R371" s="33">
        <f t="shared" si="90"/>
        <v>-7.4793814934032685</v>
      </c>
      <c r="S371" s="33">
        <f t="shared" si="90"/>
        <v>-7.2686441921713074</v>
      </c>
      <c r="T371" s="33">
        <f t="shared" si="90"/>
        <v>-7.2961699456570512</v>
      </c>
      <c r="U371" s="33">
        <f t="shared" si="90"/>
        <v>-7.5384821213443463</v>
      </c>
      <c r="V371" s="33">
        <f t="shared" si="90"/>
        <v>-7.4340060312988578</v>
      </c>
      <c r="W371" s="33">
        <f t="shared" si="90"/>
        <v>-7.2690528179356866</v>
      </c>
      <c r="X371" s="33">
        <f t="shared" si="90"/>
        <v>-7.2592689124604517</v>
      </c>
      <c r="Y371" s="33">
        <f t="shared" si="90"/>
        <v>-7.0269738579850829</v>
      </c>
      <c r="Z371" s="33">
        <f t="shared" si="90"/>
        <v>-6.4853690783372846</v>
      </c>
      <c r="AA371" s="33">
        <f t="shared" si="90"/>
        <v>-4.5597504954819037</v>
      </c>
      <c r="AB371" s="33">
        <f t="shared" si="90"/>
        <v>-4.3110981679490568</v>
      </c>
      <c r="AC371" s="33">
        <f t="shared" si="90"/>
        <v>-4.0706858327485129</v>
      </c>
      <c r="AD371" s="33">
        <f t="shared" si="90"/>
        <v>-3.6402002246512679</v>
      </c>
      <c r="AE371" s="33">
        <f t="shared" si="90"/>
        <v>-3.5302077382598376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0</v>
      </c>
      <c r="D372" s="94">
        <f>+'CO2'!D372+'abs CO2'!D372+'CH4'!D372*PCG!$C$5+N2O!D372*PCG!$C$6+HFC!D372+PFC!D372+'SF6'!D372</f>
        <v>0</v>
      </c>
      <c r="E372" s="94">
        <f>+'CO2'!E372+'abs CO2'!E372+'CH4'!E372*PCG!$C$5+N2O!E372*PCG!$C$6+HFC!E372+PFC!E372+'SF6'!E372</f>
        <v>0</v>
      </c>
      <c r="F372" s="94">
        <f>+'CO2'!F372+'abs CO2'!F372+'CH4'!F372*PCG!$C$5+N2O!F372*PCG!$C$6+HFC!F372+PFC!F372+'SF6'!F372</f>
        <v>0</v>
      </c>
      <c r="G372" s="94">
        <f>+'CO2'!G372+'abs CO2'!G372+'CH4'!G372*PCG!$C$5+N2O!G372*PCG!$C$6+HFC!G372+PFC!G372+'SF6'!G372</f>
        <v>0</v>
      </c>
      <c r="H372" s="94">
        <f>+'CO2'!H372+'abs CO2'!H372+'CH4'!H372*PCG!$C$5+N2O!H372*PCG!$C$6+HFC!H372+PFC!H372+'SF6'!H372</f>
        <v>0</v>
      </c>
      <c r="I372" s="94">
        <f>+'CO2'!I372+'abs CO2'!I372+'CH4'!I372*PCG!$C$5+N2O!I372*PCG!$C$6+HFC!I372+PFC!I372+'SF6'!I372</f>
        <v>0</v>
      </c>
      <c r="J372" s="94">
        <f>+'CO2'!J372+'abs CO2'!J372+'CH4'!J372*PCG!$C$5+N2O!J372*PCG!$C$6+HFC!J372+PFC!J372+'SF6'!J372</f>
        <v>0</v>
      </c>
      <c r="K372" s="94">
        <f>+'CO2'!K372+'abs CO2'!K372+'CH4'!K372*PCG!$C$5+N2O!K372*PCG!$C$6+HFC!K372+PFC!K372+'SF6'!K372</f>
        <v>0</v>
      </c>
      <c r="L372" s="94">
        <f>+'CO2'!L372+'abs CO2'!L372+'CH4'!L372*PCG!$C$5+N2O!L372*PCG!$C$6+HFC!L372+PFC!L372+'SF6'!L372</f>
        <v>0</v>
      </c>
      <c r="M372" s="94">
        <f>+'CO2'!M372+'abs CO2'!M372+'CH4'!M372*PCG!$C$5+N2O!M372*PCG!$C$6+HFC!M372+PFC!M372+'SF6'!M372</f>
        <v>0</v>
      </c>
      <c r="N372" s="94">
        <f>+'CO2'!N372+'abs CO2'!N372+'CH4'!N372*PCG!$C$5+N2O!N372*PCG!$C$6+HFC!N372+PFC!N372+'SF6'!N372</f>
        <v>0</v>
      </c>
      <c r="O372" s="94">
        <f>+'CO2'!O372+'abs CO2'!O372+'CH4'!O372*PCG!$C$5+N2O!O372*PCG!$C$6+HFC!O372+PFC!O372+'SF6'!O372</f>
        <v>0</v>
      </c>
      <c r="P372" s="94">
        <f>+'CO2'!P372+'abs CO2'!P372+'CH4'!P372*PCG!$C$5+N2O!P372*PCG!$C$6+HFC!P372+PFC!P372+'SF6'!P372</f>
        <v>0</v>
      </c>
      <c r="Q372" s="94">
        <f>+'CO2'!Q372+'abs CO2'!Q372+'CH4'!Q372*PCG!$C$5+N2O!Q372*PCG!$C$6+HFC!Q372+PFC!Q372+'SF6'!Q372</f>
        <v>0</v>
      </c>
      <c r="R372" s="94">
        <f>+'CO2'!R372+'abs CO2'!R372+'CH4'!R372*PCG!$C$5+N2O!R372*PCG!$C$6+HFC!R372+PFC!R372+'SF6'!R372</f>
        <v>0</v>
      </c>
      <c r="S372" s="94">
        <f>+'CO2'!S372+'abs CO2'!S372+'CH4'!S372*PCG!$C$5+N2O!S372*PCG!$C$6+HFC!S372+PFC!S372+'SF6'!S372</f>
        <v>0</v>
      </c>
      <c r="T372" s="94">
        <f>+'CO2'!T372+'abs CO2'!T372+'CH4'!T372*PCG!$C$5+N2O!T372*PCG!$C$6+HFC!T372+PFC!T372+'SF6'!T372</f>
        <v>0</v>
      </c>
      <c r="U372" s="94">
        <f>+'CO2'!U372+'abs CO2'!U372+'CH4'!U372*PCG!$C$5+N2O!U372*PCG!$C$6+HFC!U372+PFC!U372+'SF6'!U372</f>
        <v>0</v>
      </c>
      <c r="V372" s="94">
        <f>+'CO2'!V372+'abs CO2'!V372+'CH4'!V372*PCG!$C$5+N2O!V372*PCG!$C$6+HFC!V372+PFC!V372+'SF6'!V372</f>
        <v>0</v>
      </c>
      <c r="W372" s="94">
        <f>+'CO2'!W372+'abs CO2'!W372+'CH4'!W372*PCG!$C$5+N2O!W372*PCG!$C$6+HFC!W372+PFC!W372+'SF6'!W372</f>
        <v>0</v>
      </c>
      <c r="X372" s="94">
        <f>+'CO2'!X372+'abs CO2'!X372+'CH4'!X372*PCG!$C$5+N2O!X372*PCG!$C$6+HFC!X372+PFC!X372+'SF6'!X372</f>
        <v>0</v>
      </c>
      <c r="Y372" s="94">
        <f>+'CO2'!Y372+'abs CO2'!Y372+'CH4'!Y372*PCG!$C$5+N2O!Y372*PCG!$C$6+HFC!Y372+PFC!Y372+'SF6'!Y372</f>
        <v>0</v>
      </c>
      <c r="Z372" s="94">
        <f>+'CO2'!Z372+'abs CO2'!Z372+'CH4'!Z372*PCG!$C$5+N2O!Z372*PCG!$C$6+HFC!Z372+PFC!Z372+'SF6'!Z372</f>
        <v>0</v>
      </c>
      <c r="AA372" s="94">
        <f>+'CO2'!AA372+'abs CO2'!AA372+'CH4'!AA372*PCG!$C$5+N2O!AA372*PCG!$C$6+HFC!AA372+PFC!AA372+'SF6'!AA372</f>
        <v>0</v>
      </c>
      <c r="AB372" s="94">
        <f>+'CO2'!AB372+'abs CO2'!AB372+'CH4'!AB372*PCG!$C$5+N2O!AB372*PCG!$C$6+HFC!AB372+PFC!AB372+'SF6'!AB372</f>
        <v>0</v>
      </c>
      <c r="AC372" s="94">
        <f>+'CO2'!AC372+'abs CO2'!AC372+'CH4'!AC372*PCG!$C$5+N2O!AC372*PCG!$C$6+HFC!AC372+PFC!AC372+'SF6'!AC372</f>
        <v>0</v>
      </c>
      <c r="AD372" s="94">
        <f>+'CO2'!AD372+'abs CO2'!AD372+'CH4'!AD372*PCG!$C$5+N2O!AD372*PCG!$C$6+HFC!AD372+PFC!AD372+'SF6'!AD372</f>
        <v>0</v>
      </c>
      <c r="AE372" s="94">
        <f>+'CO2'!AE372+'abs CO2'!AE372+'CH4'!AE372*PCG!$C$5+N2O!AE372*PCG!$C$6+HFC!AE372+PFC!AE372+'SF6'!AE372</f>
        <v>0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-25.537997881328071</v>
      </c>
      <c r="D373" s="94">
        <f>+'CO2'!D373+'abs CO2'!D373+'CH4'!D373*PCG!$C$5+N2O!D373*PCG!$C$6+HFC!D373+PFC!D373+'SF6'!D373</f>
        <v>-25.547781786803306</v>
      </c>
      <c r="E373" s="94">
        <f>+'CO2'!E373+'abs CO2'!E373+'CH4'!E373*PCG!$C$5+N2O!E373*PCG!$C$6+HFC!E373+PFC!E373+'SF6'!E373</f>
        <v>-25.780076841278671</v>
      </c>
      <c r="F373" s="94">
        <f>+'CO2'!F373+'abs CO2'!F373+'CH4'!F373*PCG!$C$5+N2O!F373*PCG!$C$6+HFC!F373+PFC!F373+'SF6'!F373</f>
        <v>-26.321681620926469</v>
      </c>
      <c r="G373" s="94">
        <f>+'CO2'!G373+'abs CO2'!G373+'CH4'!G373*PCG!$C$5+N2O!G373*PCG!$C$6+HFC!G373+PFC!G373+'SF6'!G373</f>
        <v>-28.247300203781855</v>
      </c>
      <c r="H373" s="94">
        <f>+'CO2'!H373+'abs CO2'!H373+'CH4'!H373*PCG!$C$5+N2O!H373*PCG!$C$6+HFC!H373+PFC!H373+'SF6'!H373</f>
        <v>-28.374755481711809</v>
      </c>
      <c r="I373" s="94">
        <f>+'CO2'!I373+'abs CO2'!I373+'CH4'!I373*PCG!$C$5+N2O!I373*PCG!$C$6+HFC!I373+PFC!I373+'SF6'!I373</f>
        <v>-28.456756003815197</v>
      </c>
      <c r="J373" s="94">
        <f>+'CO2'!J373+'abs CO2'!J373+'CH4'!J373*PCG!$C$5+N2O!J373*PCG!$C$6+HFC!J373+PFC!J373+'SF6'!J373</f>
        <v>-28.750331956053358</v>
      </c>
      <c r="K373" s="94">
        <f>+'CO2'!K373+'abs CO2'!K373+'CH4'!K373*PCG!$C$5+N2O!K373*PCG!$C$6+HFC!K373+PFC!K373+'SF6'!K373</f>
        <v>-28.746633237109791</v>
      </c>
      <c r="L373" s="94">
        <f>+'CO2'!L373+'abs CO2'!L373+'CH4'!L373*PCG!$C$5+N2O!L373*PCG!$C$6+HFC!L373+PFC!L373+'SF6'!L373</f>
        <v>-28.960413593314691</v>
      </c>
      <c r="M373" s="94">
        <f>+'CO2'!M373+'abs CO2'!M373+'CH4'!M373*PCG!$C$5+N2O!M373*PCG!$C$6+HFC!M373+PFC!M373+'SF6'!M373</f>
        <v>-28.590531322534328</v>
      </c>
      <c r="N373" s="94">
        <f>+'CO2'!N373+'abs CO2'!N373+'CH4'!N373*PCG!$C$5+N2O!N373*PCG!$C$6+HFC!N373+PFC!N373+'SF6'!N373</f>
        <v>-31.148512192627759</v>
      </c>
      <c r="O373" s="94">
        <f>+'CO2'!O373+'abs CO2'!O373+'CH4'!O373*PCG!$C$5+N2O!O373*PCG!$C$6+HFC!O373+PFC!O373+'SF6'!O373</f>
        <v>-31.134988070214028</v>
      </c>
      <c r="P373" s="94">
        <f>+'CO2'!P373+'abs CO2'!P373+'CH4'!P373*PCG!$C$5+N2O!P373*PCG!$C$6+HFC!P373+PFC!P373+'SF6'!P373</f>
        <v>-9.4071483625064864</v>
      </c>
      <c r="Q373" s="94">
        <f>+'CO2'!Q373+'abs CO2'!Q373+'CH4'!Q373*PCG!$C$5+N2O!Q373*PCG!$C$6+HFC!Q373+PFC!Q373+'SF6'!Q373</f>
        <v>-9.7718518111319312</v>
      </c>
      <c r="R373" s="94">
        <f>+'CO2'!R373+'abs CO2'!R373+'CH4'!R373*PCG!$C$5+N2O!R373*PCG!$C$6+HFC!R373+PFC!R373+'SF6'!R373</f>
        <v>-7.4793814934032685</v>
      </c>
      <c r="S373" s="94">
        <f>+'CO2'!S373+'abs CO2'!S373+'CH4'!S373*PCG!$C$5+N2O!S373*PCG!$C$6+HFC!S373+PFC!S373+'SF6'!S373</f>
        <v>-7.2686441921713074</v>
      </c>
      <c r="T373" s="94">
        <f>+'CO2'!T373+'abs CO2'!T373+'CH4'!T373*PCG!$C$5+N2O!T373*PCG!$C$6+HFC!T373+PFC!T373+'SF6'!T373</f>
        <v>-7.2961699456570512</v>
      </c>
      <c r="U373" s="94">
        <f>+'CO2'!U373+'abs CO2'!U373+'CH4'!U373*PCG!$C$5+N2O!U373*PCG!$C$6+HFC!U373+PFC!U373+'SF6'!U373</f>
        <v>-7.5384821213443463</v>
      </c>
      <c r="V373" s="94">
        <f>+'CO2'!V373+'abs CO2'!V373+'CH4'!V373*PCG!$C$5+N2O!V373*PCG!$C$6+HFC!V373+PFC!V373+'SF6'!V373</f>
        <v>-7.4340060312988578</v>
      </c>
      <c r="W373" s="94">
        <f>+'CO2'!W373+'abs CO2'!W373+'CH4'!W373*PCG!$C$5+N2O!W373*PCG!$C$6+HFC!W373+PFC!W373+'SF6'!W373</f>
        <v>-7.2690528179356866</v>
      </c>
      <c r="X373" s="94">
        <f>+'CO2'!X373+'abs CO2'!X373+'CH4'!X373*PCG!$C$5+N2O!X373*PCG!$C$6+HFC!X373+PFC!X373+'SF6'!X373</f>
        <v>-7.2592689124604517</v>
      </c>
      <c r="Y373" s="94">
        <f>+'CO2'!Y373+'abs CO2'!Y373+'CH4'!Y373*PCG!$C$5+N2O!Y373*PCG!$C$6+HFC!Y373+PFC!Y373+'SF6'!Y373</f>
        <v>-7.0269738579850829</v>
      </c>
      <c r="Z373" s="94">
        <f>+'CO2'!Z373+'abs CO2'!Z373+'CH4'!Z373*PCG!$C$5+N2O!Z373*PCG!$C$6+HFC!Z373+PFC!Z373+'SF6'!Z373</f>
        <v>-6.4853690783372846</v>
      </c>
      <c r="AA373" s="94">
        <f>+'CO2'!AA373+'abs CO2'!AA373+'CH4'!AA373*PCG!$C$5+N2O!AA373*PCG!$C$6+HFC!AA373+PFC!AA373+'SF6'!AA373</f>
        <v>-4.5597504954819037</v>
      </c>
      <c r="AB373" s="94">
        <f>+'CO2'!AB373+'abs CO2'!AB373+'CH4'!AB373*PCG!$C$5+N2O!AB373*PCG!$C$6+HFC!AB373+PFC!AB373+'SF6'!AB373</f>
        <v>-4.3110981679490568</v>
      </c>
      <c r="AC373" s="94">
        <f>+'CO2'!AC373+'abs CO2'!AC373+'CH4'!AC373*PCG!$C$5+N2O!AC373*PCG!$C$6+HFC!AC373+PFC!AC373+'SF6'!AC373</f>
        <v>-4.0706858327485129</v>
      </c>
      <c r="AD373" s="94">
        <f>+'CO2'!AD373+'abs CO2'!AD373+'CH4'!AD373*PCG!$C$5+N2O!AD373*PCG!$C$6+HFC!AD373+PFC!AD373+'SF6'!AD373</f>
        <v>-3.6402002246512679</v>
      </c>
      <c r="AE373" s="94">
        <f>+'CO2'!AE373+'abs CO2'!AE373+'CH4'!AE373*PCG!$C$5+N2O!AE373*PCG!$C$6+HFC!AE373+PFC!AE373+'SF6'!AE373</f>
        <v>-3.5302077382598376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0</v>
      </c>
      <c r="D374" s="33">
        <f t="shared" si="91"/>
        <v>0</v>
      </c>
      <c r="E374" s="33">
        <f t="shared" si="91"/>
        <v>0</v>
      </c>
      <c r="F374" s="33">
        <f t="shared" si="91"/>
        <v>0</v>
      </c>
      <c r="G374" s="33">
        <f t="shared" si="91"/>
        <v>0</v>
      </c>
      <c r="H374" s="33">
        <f t="shared" si="91"/>
        <v>0</v>
      </c>
      <c r="I374" s="33">
        <f t="shared" si="91"/>
        <v>0</v>
      </c>
      <c r="J374" s="33">
        <f t="shared" si="91"/>
        <v>0</v>
      </c>
      <c r="K374" s="33">
        <f t="shared" si="91"/>
        <v>0</v>
      </c>
      <c r="L374" s="33">
        <f t="shared" si="91"/>
        <v>0</v>
      </c>
      <c r="M374" s="33">
        <f t="shared" si="91"/>
        <v>0</v>
      </c>
      <c r="N374" s="33">
        <f t="shared" si="91"/>
        <v>0</v>
      </c>
      <c r="O374" s="33">
        <f t="shared" si="91"/>
        <v>0</v>
      </c>
      <c r="P374" s="33">
        <f t="shared" si="91"/>
        <v>0</v>
      </c>
      <c r="Q374" s="33">
        <f t="shared" si="91"/>
        <v>0</v>
      </c>
      <c r="R374" s="33">
        <f t="shared" si="91"/>
        <v>0</v>
      </c>
      <c r="S374" s="33">
        <f t="shared" si="91"/>
        <v>0</v>
      </c>
      <c r="T374" s="33">
        <f t="shared" si="91"/>
        <v>0</v>
      </c>
      <c r="U374" s="33">
        <f t="shared" si="91"/>
        <v>0</v>
      </c>
      <c r="V374" s="33">
        <f t="shared" si="91"/>
        <v>0</v>
      </c>
      <c r="W374" s="33">
        <f t="shared" si="91"/>
        <v>0</v>
      </c>
      <c r="X374" s="33">
        <f t="shared" si="91"/>
        <v>0</v>
      </c>
      <c r="Y374" s="33">
        <f t="shared" si="91"/>
        <v>0</v>
      </c>
      <c r="Z374" s="33">
        <f t="shared" si="91"/>
        <v>0</v>
      </c>
      <c r="AA374" s="33">
        <f t="shared" si="91"/>
        <v>0</v>
      </c>
      <c r="AB374" s="33">
        <f t="shared" si="91"/>
        <v>0</v>
      </c>
      <c r="AC374" s="33">
        <f t="shared" si="91"/>
        <v>0</v>
      </c>
      <c r="AD374" s="33">
        <f t="shared" si="91"/>
        <v>0</v>
      </c>
      <c r="AE374" s="33">
        <f t="shared" si="91"/>
        <v>0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0</v>
      </c>
      <c r="D376" s="94">
        <f>+'CO2'!D376+'abs CO2'!D376+'CH4'!D376*PCG!$C$5+N2O!D376*PCG!$C$6+HFC!D376+PFC!D376+'SF6'!D376</f>
        <v>0</v>
      </c>
      <c r="E376" s="94">
        <f>+'CO2'!E376+'abs CO2'!E376+'CH4'!E376*PCG!$C$5+N2O!E376*PCG!$C$6+HFC!E376+PFC!E376+'SF6'!E376</f>
        <v>0</v>
      </c>
      <c r="F376" s="94">
        <f>+'CO2'!F376+'abs CO2'!F376+'CH4'!F376*PCG!$C$5+N2O!F376*PCG!$C$6+HFC!F376+PFC!F376+'SF6'!F376</f>
        <v>0</v>
      </c>
      <c r="G376" s="94">
        <f>+'CO2'!G376+'abs CO2'!G376+'CH4'!G376*PCG!$C$5+N2O!G376*PCG!$C$6+HFC!G376+PFC!G376+'SF6'!G376</f>
        <v>0</v>
      </c>
      <c r="H376" s="94">
        <f>+'CO2'!H376+'abs CO2'!H376+'CH4'!H376*PCG!$C$5+N2O!H376*PCG!$C$6+HFC!H376+PFC!H376+'SF6'!H376</f>
        <v>0</v>
      </c>
      <c r="I376" s="94">
        <f>+'CO2'!I376+'abs CO2'!I376+'CH4'!I376*PCG!$C$5+N2O!I376*PCG!$C$6+HFC!I376+PFC!I376+'SF6'!I376</f>
        <v>0</v>
      </c>
      <c r="J376" s="94">
        <f>+'CO2'!J376+'abs CO2'!J376+'CH4'!J376*PCG!$C$5+N2O!J376*PCG!$C$6+HFC!J376+PFC!J376+'SF6'!J376</f>
        <v>0</v>
      </c>
      <c r="K376" s="94">
        <f>+'CO2'!K376+'abs CO2'!K376+'CH4'!K376*PCG!$C$5+N2O!K376*PCG!$C$6+HFC!K376+PFC!K376+'SF6'!K376</f>
        <v>0</v>
      </c>
      <c r="L376" s="94">
        <f>+'CO2'!L376+'abs CO2'!L376+'CH4'!L376*PCG!$C$5+N2O!L376*PCG!$C$6+HFC!L376+PFC!L376+'SF6'!L376</f>
        <v>0</v>
      </c>
      <c r="M376" s="94">
        <f>+'CO2'!M376+'abs CO2'!M376+'CH4'!M376*PCG!$C$5+N2O!M376*PCG!$C$6+HFC!M376+PFC!M376+'SF6'!M376</f>
        <v>0</v>
      </c>
      <c r="N376" s="94">
        <f>+'CO2'!N376+'abs CO2'!N376+'CH4'!N376*PCG!$C$5+N2O!N376*PCG!$C$6+HFC!N376+PFC!N376+'SF6'!N376</f>
        <v>0</v>
      </c>
      <c r="O376" s="94">
        <f>+'CO2'!O376+'abs CO2'!O376+'CH4'!O376*PCG!$C$5+N2O!O376*PCG!$C$6+HFC!O376+PFC!O376+'SF6'!O376</f>
        <v>0</v>
      </c>
      <c r="P376" s="94">
        <f>+'CO2'!P376+'abs CO2'!P376+'CH4'!P376*PCG!$C$5+N2O!P376*PCG!$C$6+HFC!P376+PFC!P376+'SF6'!P376</f>
        <v>0</v>
      </c>
      <c r="Q376" s="94">
        <f>+'CO2'!Q376+'abs CO2'!Q376+'CH4'!Q376*PCG!$C$5+N2O!Q376*PCG!$C$6+HFC!Q376+PFC!Q376+'SF6'!Q376</f>
        <v>0</v>
      </c>
      <c r="R376" s="94">
        <f>+'CO2'!R376+'abs CO2'!R376+'CH4'!R376*PCG!$C$5+N2O!R376*PCG!$C$6+HFC!R376+PFC!R376+'SF6'!R376</f>
        <v>0</v>
      </c>
      <c r="S376" s="94">
        <f>+'CO2'!S376+'abs CO2'!S376+'CH4'!S376*PCG!$C$5+N2O!S376*PCG!$C$6+HFC!S376+PFC!S376+'SF6'!S376</f>
        <v>0</v>
      </c>
      <c r="T376" s="94">
        <f>+'CO2'!T376+'abs CO2'!T376+'CH4'!T376*PCG!$C$5+N2O!T376*PCG!$C$6+HFC!T376+PFC!T376+'SF6'!T376</f>
        <v>0</v>
      </c>
      <c r="U376" s="94">
        <f>+'CO2'!U376+'abs CO2'!U376+'CH4'!U376*PCG!$C$5+N2O!U376*PCG!$C$6+HFC!U376+PFC!U376+'SF6'!U376</f>
        <v>0</v>
      </c>
      <c r="V376" s="94">
        <f>+'CO2'!V376+'abs CO2'!V376+'CH4'!V376*PCG!$C$5+N2O!V376*PCG!$C$6+HFC!V376+PFC!V376+'SF6'!V376</f>
        <v>0</v>
      </c>
      <c r="W376" s="94">
        <f>+'CO2'!W376+'abs CO2'!W376+'CH4'!W376*PCG!$C$5+N2O!W376*PCG!$C$6+HFC!W376+PFC!W376+'SF6'!W376</f>
        <v>0</v>
      </c>
      <c r="X376" s="94">
        <f>+'CO2'!X376+'abs CO2'!X376+'CH4'!X376*PCG!$C$5+N2O!X376*PCG!$C$6+HFC!X376+PFC!X376+'SF6'!X376</f>
        <v>0</v>
      </c>
      <c r="Y376" s="94">
        <f>+'CO2'!Y376+'abs CO2'!Y376+'CH4'!Y376*PCG!$C$5+N2O!Y376*PCG!$C$6+HFC!Y376+PFC!Y376+'SF6'!Y376</f>
        <v>0</v>
      </c>
      <c r="Z376" s="94">
        <f>+'CO2'!Z376+'abs CO2'!Z376+'CH4'!Z376*PCG!$C$5+N2O!Z376*PCG!$C$6+HFC!Z376+PFC!Z376+'SF6'!Z376</f>
        <v>0</v>
      </c>
      <c r="AA376" s="94">
        <f>+'CO2'!AA376+'abs CO2'!AA376+'CH4'!AA376*PCG!$C$5+N2O!AA376*PCG!$C$6+HFC!AA376+PFC!AA376+'SF6'!AA376</f>
        <v>0</v>
      </c>
      <c r="AB376" s="94">
        <f>+'CO2'!AB376+'abs CO2'!AB376+'CH4'!AB376*PCG!$C$5+N2O!AB376*PCG!$C$6+HFC!AB376+PFC!AB376+'SF6'!AB376</f>
        <v>0</v>
      </c>
      <c r="AC376" s="94">
        <f>+'CO2'!AC376+'abs CO2'!AC376+'CH4'!AC376*PCG!$C$5+N2O!AC376*PCG!$C$6+HFC!AC376+PFC!AC376+'SF6'!AC376</f>
        <v>0</v>
      </c>
      <c r="AD376" s="94">
        <f>+'CO2'!AD376+'abs CO2'!AD376+'CH4'!AD376*PCG!$C$5+N2O!AD376*PCG!$C$6+HFC!AD376+PFC!AD376+'SF6'!AD376</f>
        <v>0</v>
      </c>
      <c r="AE376" s="94">
        <f>+'CO2'!AE376+'abs CO2'!AE376+'CH4'!AE376*PCG!$C$5+N2O!AE376*PCG!$C$6+HFC!AE376+PFC!AE376+'SF6'!AE376</f>
        <v>0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0</v>
      </c>
      <c r="D383" s="33">
        <f t="shared" si="94"/>
        <v>0</v>
      </c>
      <c r="E383" s="33">
        <f t="shared" si="94"/>
        <v>0</v>
      </c>
      <c r="F383" s="33">
        <f t="shared" si="94"/>
        <v>0</v>
      </c>
      <c r="G383" s="33">
        <f t="shared" si="94"/>
        <v>0</v>
      </c>
      <c r="H383" s="33">
        <f t="shared" si="94"/>
        <v>0</v>
      </c>
      <c r="I383" s="33">
        <f t="shared" si="94"/>
        <v>0</v>
      </c>
      <c r="J383" s="33">
        <f t="shared" si="94"/>
        <v>0</v>
      </c>
      <c r="K383" s="33">
        <f t="shared" si="94"/>
        <v>0</v>
      </c>
      <c r="L383" s="33">
        <f t="shared" si="94"/>
        <v>0</v>
      </c>
      <c r="M383" s="33">
        <f t="shared" si="94"/>
        <v>0</v>
      </c>
      <c r="N383" s="33">
        <f t="shared" si="94"/>
        <v>0</v>
      </c>
      <c r="O383" s="33">
        <f t="shared" si="94"/>
        <v>0</v>
      </c>
      <c r="P383" s="33">
        <f t="shared" si="94"/>
        <v>0</v>
      </c>
      <c r="Q383" s="33">
        <f t="shared" si="94"/>
        <v>0</v>
      </c>
      <c r="R383" s="33">
        <f t="shared" si="94"/>
        <v>0</v>
      </c>
      <c r="S383" s="33">
        <f t="shared" si="94"/>
        <v>0</v>
      </c>
      <c r="T383" s="33">
        <f t="shared" si="94"/>
        <v>0</v>
      </c>
      <c r="U383" s="33">
        <f t="shared" si="94"/>
        <v>0</v>
      </c>
      <c r="V383" s="33">
        <f t="shared" si="94"/>
        <v>0</v>
      </c>
      <c r="W383" s="33">
        <f t="shared" si="94"/>
        <v>0</v>
      </c>
      <c r="X383" s="33">
        <f t="shared" si="94"/>
        <v>0</v>
      </c>
      <c r="Y383" s="33">
        <f t="shared" si="94"/>
        <v>0</v>
      </c>
      <c r="Z383" s="33">
        <f t="shared" si="94"/>
        <v>0</v>
      </c>
      <c r="AA383" s="33">
        <f t="shared" si="94"/>
        <v>0</v>
      </c>
      <c r="AB383" s="33">
        <f t="shared" si="94"/>
        <v>0</v>
      </c>
      <c r="AC383" s="33">
        <f t="shared" si="94"/>
        <v>0</v>
      </c>
      <c r="AD383" s="33">
        <f t="shared" si="94"/>
        <v>0</v>
      </c>
      <c r="AE383" s="33">
        <f t="shared" si="94"/>
        <v>0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0</v>
      </c>
      <c r="D384" s="94">
        <f>+'CO2'!D384+'abs CO2'!D384+'CH4'!D384*PCG!$C$5+N2O!D384*PCG!$C$6+HFC!D384+PFC!D384+'SF6'!D384</f>
        <v>0</v>
      </c>
      <c r="E384" s="94">
        <f>+'CO2'!E384+'abs CO2'!E384+'CH4'!E384*PCG!$C$5+N2O!E384*PCG!$C$6+HFC!E384+PFC!E384+'SF6'!E384</f>
        <v>0</v>
      </c>
      <c r="F384" s="94">
        <f>+'CO2'!F384+'abs CO2'!F384+'CH4'!F384*PCG!$C$5+N2O!F384*PCG!$C$6+HFC!F384+PFC!F384+'SF6'!F384</f>
        <v>0</v>
      </c>
      <c r="G384" s="94">
        <f>+'CO2'!G384+'abs CO2'!G384+'CH4'!G384*PCG!$C$5+N2O!G384*PCG!$C$6+HFC!G384+PFC!G384+'SF6'!G384</f>
        <v>0</v>
      </c>
      <c r="H384" s="94">
        <f>+'CO2'!H384+'abs CO2'!H384+'CH4'!H384*PCG!$C$5+N2O!H384*PCG!$C$6+HFC!H384+PFC!H384+'SF6'!H384</f>
        <v>0</v>
      </c>
      <c r="I384" s="94">
        <f>+'CO2'!I384+'abs CO2'!I384+'CH4'!I384*PCG!$C$5+N2O!I384*PCG!$C$6+HFC!I384+PFC!I384+'SF6'!I384</f>
        <v>0</v>
      </c>
      <c r="J384" s="94">
        <f>+'CO2'!J384+'abs CO2'!J384+'CH4'!J384*PCG!$C$5+N2O!J384*PCG!$C$6+HFC!J384+PFC!J384+'SF6'!J384</f>
        <v>0</v>
      </c>
      <c r="K384" s="94">
        <f>+'CO2'!K384+'abs CO2'!K384+'CH4'!K384*PCG!$C$5+N2O!K384*PCG!$C$6+HFC!K384+PFC!K384+'SF6'!K384</f>
        <v>0</v>
      </c>
      <c r="L384" s="94">
        <f>+'CO2'!L384+'abs CO2'!L384+'CH4'!L384*PCG!$C$5+N2O!L384*PCG!$C$6+HFC!L384+PFC!L384+'SF6'!L384</f>
        <v>0</v>
      </c>
      <c r="M384" s="94">
        <f>+'CO2'!M384+'abs CO2'!M384+'CH4'!M384*PCG!$C$5+N2O!M384*PCG!$C$6+HFC!M384+PFC!M384+'SF6'!M384</f>
        <v>0</v>
      </c>
      <c r="N384" s="94">
        <f>+'CO2'!N384+'abs CO2'!N384+'CH4'!N384*PCG!$C$5+N2O!N384*PCG!$C$6+HFC!N384+PFC!N384+'SF6'!N384</f>
        <v>0</v>
      </c>
      <c r="O384" s="94">
        <f>+'CO2'!O384+'abs CO2'!O384+'CH4'!O384*PCG!$C$5+N2O!O384*PCG!$C$6+HFC!O384+PFC!O384+'SF6'!O384</f>
        <v>0</v>
      </c>
      <c r="P384" s="94">
        <f>+'CO2'!P384+'abs CO2'!P384+'CH4'!P384*PCG!$C$5+N2O!P384*PCG!$C$6+HFC!P384+PFC!P384+'SF6'!P384</f>
        <v>0</v>
      </c>
      <c r="Q384" s="94">
        <f>+'CO2'!Q384+'abs CO2'!Q384+'CH4'!Q384*PCG!$C$5+N2O!Q384*PCG!$C$6+HFC!Q384+PFC!Q384+'SF6'!Q384</f>
        <v>0</v>
      </c>
      <c r="R384" s="94">
        <f>+'CO2'!R384+'abs CO2'!R384+'CH4'!R384*PCG!$C$5+N2O!R384*PCG!$C$6+HFC!R384+PFC!R384+'SF6'!R384</f>
        <v>0</v>
      </c>
      <c r="S384" s="94">
        <f>+'CO2'!S384+'abs CO2'!S384+'CH4'!S384*PCG!$C$5+N2O!S384*PCG!$C$6+HFC!S384+PFC!S384+'SF6'!S384</f>
        <v>0</v>
      </c>
      <c r="T384" s="94">
        <f>+'CO2'!T384+'abs CO2'!T384+'CH4'!T384*PCG!$C$5+N2O!T384*PCG!$C$6+HFC!T384+PFC!T384+'SF6'!T384</f>
        <v>0</v>
      </c>
      <c r="U384" s="94">
        <f>+'CO2'!U384+'abs CO2'!U384+'CH4'!U384*PCG!$C$5+N2O!U384*PCG!$C$6+HFC!U384+PFC!U384+'SF6'!U384</f>
        <v>0</v>
      </c>
      <c r="V384" s="94">
        <f>+'CO2'!V384+'abs CO2'!V384+'CH4'!V384*PCG!$C$5+N2O!V384*PCG!$C$6+HFC!V384+PFC!V384+'SF6'!V384</f>
        <v>0</v>
      </c>
      <c r="W384" s="94">
        <f>+'CO2'!W384+'abs CO2'!W384+'CH4'!W384*PCG!$C$5+N2O!W384*PCG!$C$6+HFC!W384+PFC!W384+'SF6'!W384</f>
        <v>0</v>
      </c>
      <c r="X384" s="94">
        <f>+'CO2'!X384+'abs CO2'!X384+'CH4'!X384*PCG!$C$5+N2O!X384*PCG!$C$6+HFC!X384+PFC!X384+'SF6'!X384</f>
        <v>0</v>
      </c>
      <c r="Y384" s="94">
        <f>+'CO2'!Y384+'abs CO2'!Y384+'CH4'!Y384*PCG!$C$5+N2O!Y384*PCG!$C$6+HFC!Y384+PFC!Y384+'SF6'!Y384</f>
        <v>0</v>
      </c>
      <c r="Z384" s="94">
        <f>+'CO2'!Z384+'abs CO2'!Z384+'CH4'!Z384*PCG!$C$5+N2O!Z384*PCG!$C$6+HFC!Z384+PFC!Z384+'SF6'!Z384</f>
        <v>0</v>
      </c>
      <c r="AA384" s="94">
        <f>+'CO2'!AA384+'abs CO2'!AA384+'CH4'!AA384*PCG!$C$5+N2O!AA384*PCG!$C$6+HFC!AA384+PFC!AA384+'SF6'!AA384</f>
        <v>0</v>
      </c>
      <c r="AB384" s="94">
        <f>+'CO2'!AB384+'abs CO2'!AB384+'CH4'!AB384*PCG!$C$5+N2O!AB384*PCG!$C$6+HFC!AB384+PFC!AB384+'SF6'!AB384</f>
        <v>0</v>
      </c>
      <c r="AC384" s="94">
        <f>+'CO2'!AC384+'abs CO2'!AC384+'CH4'!AC384*PCG!$C$5+N2O!AC384*PCG!$C$6+HFC!AC384+PFC!AC384+'SF6'!AC384</f>
        <v>0</v>
      </c>
      <c r="AD384" s="94">
        <f>+'CO2'!AD384+'abs CO2'!AD384+'CH4'!AD384*PCG!$C$5+N2O!AD384*PCG!$C$6+HFC!AD384+PFC!AD384+'SF6'!AD384</f>
        <v>0</v>
      </c>
      <c r="AE384" s="94">
        <f>+'CO2'!AE384+'abs CO2'!AE384+'CH4'!AE384*PCG!$C$5+N2O!AE384*PCG!$C$6+HFC!AE384+PFC!AE384+'SF6'!AE384</f>
        <v>0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0</v>
      </c>
      <c r="D385" s="33">
        <f t="shared" si="95"/>
        <v>0</v>
      </c>
      <c r="E385" s="33">
        <f t="shared" si="95"/>
        <v>0</v>
      </c>
      <c r="F385" s="33">
        <f t="shared" si="95"/>
        <v>0</v>
      </c>
      <c r="G385" s="33">
        <f t="shared" si="95"/>
        <v>0</v>
      </c>
      <c r="H385" s="33">
        <f t="shared" si="95"/>
        <v>0</v>
      </c>
      <c r="I385" s="33">
        <f t="shared" si="95"/>
        <v>0</v>
      </c>
      <c r="J385" s="33">
        <f t="shared" si="95"/>
        <v>0</v>
      </c>
      <c r="K385" s="33">
        <f t="shared" si="95"/>
        <v>0</v>
      </c>
      <c r="L385" s="33">
        <f t="shared" si="95"/>
        <v>0</v>
      </c>
      <c r="M385" s="33">
        <f t="shared" si="95"/>
        <v>0</v>
      </c>
      <c r="N385" s="33">
        <f t="shared" si="95"/>
        <v>0</v>
      </c>
      <c r="O385" s="33">
        <f t="shared" si="95"/>
        <v>0</v>
      </c>
      <c r="P385" s="33">
        <f t="shared" si="95"/>
        <v>0</v>
      </c>
      <c r="Q385" s="33">
        <f t="shared" si="95"/>
        <v>0</v>
      </c>
      <c r="R385" s="33">
        <f t="shared" si="95"/>
        <v>0</v>
      </c>
      <c r="S385" s="33">
        <f t="shared" si="95"/>
        <v>0</v>
      </c>
      <c r="T385" s="33">
        <f t="shared" si="95"/>
        <v>0</v>
      </c>
      <c r="U385" s="33">
        <f t="shared" si="95"/>
        <v>0</v>
      </c>
      <c r="V385" s="33">
        <f t="shared" si="95"/>
        <v>0</v>
      </c>
      <c r="W385" s="33">
        <f t="shared" si="95"/>
        <v>0</v>
      </c>
      <c r="X385" s="33">
        <f t="shared" si="95"/>
        <v>0</v>
      </c>
      <c r="Y385" s="33">
        <f t="shared" si="95"/>
        <v>0</v>
      </c>
      <c r="Z385" s="33">
        <f t="shared" si="95"/>
        <v>0</v>
      </c>
      <c r="AA385" s="33">
        <f t="shared" si="95"/>
        <v>0</v>
      </c>
      <c r="AB385" s="33">
        <f t="shared" si="95"/>
        <v>0</v>
      </c>
      <c r="AC385" s="33">
        <f t="shared" si="95"/>
        <v>0</v>
      </c>
      <c r="AD385" s="33">
        <f t="shared" si="95"/>
        <v>0</v>
      </c>
      <c r="AE385" s="33">
        <f t="shared" si="95"/>
        <v>0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0</v>
      </c>
      <c r="D386" s="94">
        <f>+'CO2'!D386+'abs CO2'!D386+'CH4'!D386*PCG!$C$5+N2O!D386*PCG!$C$6+HFC!D386+PFC!D386+'SF6'!D386</f>
        <v>0</v>
      </c>
      <c r="E386" s="94">
        <f>+'CO2'!E386+'abs CO2'!E386+'CH4'!E386*PCG!$C$5+N2O!E386*PCG!$C$6+HFC!E386+PFC!E386+'SF6'!E386</f>
        <v>0</v>
      </c>
      <c r="F386" s="94">
        <f>+'CO2'!F386+'abs CO2'!F386+'CH4'!F386*PCG!$C$5+N2O!F386*PCG!$C$6+HFC!F386+PFC!F386+'SF6'!F386</f>
        <v>0</v>
      </c>
      <c r="G386" s="94">
        <f>+'CO2'!G386+'abs CO2'!G386+'CH4'!G386*PCG!$C$5+N2O!G386*PCG!$C$6+HFC!G386+PFC!G386+'SF6'!G386</f>
        <v>0</v>
      </c>
      <c r="H386" s="94">
        <f>+'CO2'!H386+'abs CO2'!H386+'CH4'!H386*PCG!$C$5+N2O!H386*PCG!$C$6+HFC!H386+PFC!H386+'SF6'!H386</f>
        <v>0</v>
      </c>
      <c r="I386" s="94">
        <f>+'CO2'!I386+'abs CO2'!I386+'CH4'!I386*PCG!$C$5+N2O!I386*PCG!$C$6+HFC!I386+PFC!I386+'SF6'!I386</f>
        <v>0</v>
      </c>
      <c r="J386" s="94">
        <f>+'CO2'!J386+'abs CO2'!J386+'CH4'!J386*PCG!$C$5+N2O!J386*PCG!$C$6+HFC!J386+PFC!J386+'SF6'!J386</f>
        <v>0</v>
      </c>
      <c r="K386" s="94">
        <f>+'CO2'!K386+'abs CO2'!K386+'CH4'!K386*PCG!$C$5+N2O!K386*PCG!$C$6+HFC!K386+PFC!K386+'SF6'!K386</f>
        <v>0</v>
      </c>
      <c r="L386" s="94">
        <f>+'CO2'!L386+'abs CO2'!L386+'CH4'!L386*PCG!$C$5+N2O!L386*PCG!$C$6+HFC!L386+PFC!L386+'SF6'!L386</f>
        <v>0</v>
      </c>
      <c r="M386" s="94">
        <f>+'CO2'!M386+'abs CO2'!M386+'CH4'!M386*PCG!$C$5+N2O!M386*PCG!$C$6+HFC!M386+PFC!M386+'SF6'!M386</f>
        <v>0</v>
      </c>
      <c r="N386" s="94">
        <f>+'CO2'!N386+'abs CO2'!N386+'CH4'!N386*PCG!$C$5+N2O!N386*PCG!$C$6+HFC!N386+PFC!N386+'SF6'!N386</f>
        <v>0</v>
      </c>
      <c r="O386" s="94">
        <f>+'CO2'!O386+'abs CO2'!O386+'CH4'!O386*PCG!$C$5+N2O!O386*PCG!$C$6+HFC!O386+PFC!O386+'SF6'!O386</f>
        <v>0</v>
      </c>
      <c r="P386" s="94">
        <f>+'CO2'!P386+'abs CO2'!P386+'CH4'!P386*PCG!$C$5+N2O!P386*PCG!$C$6+HFC!P386+PFC!P386+'SF6'!P386</f>
        <v>0</v>
      </c>
      <c r="Q386" s="94">
        <f>+'CO2'!Q386+'abs CO2'!Q386+'CH4'!Q386*PCG!$C$5+N2O!Q386*PCG!$C$6+HFC!Q386+PFC!Q386+'SF6'!Q386</f>
        <v>0</v>
      </c>
      <c r="R386" s="94">
        <f>+'CO2'!R386+'abs CO2'!R386+'CH4'!R386*PCG!$C$5+N2O!R386*PCG!$C$6+HFC!R386+PFC!R386+'SF6'!R386</f>
        <v>0</v>
      </c>
      <c r="S386" s="94">
        <f>+'CO2'!S386+'abs CO2'!S386+'CH4'!S386*PCG!$C$5+N2O!S386*PCG!$C$6+HFC!S386+PFC!S386+'SF6'!S386</f>
        <v>0</v>
      </c>
      <c r="T386" s="94">
        <f>+'CO2'!T386+'abs CO2'!T386+'CH4'!T386*PCG!$C$5+N2O!T386*PCG!$C$6+HFC!T386+PFC!T386+'SF6'!T386</f>
        <v>0</v>
      </c>
      <c r="U386" s="94">
        <f>+'CO2'!U386+'abs CO2'!U386+'CH4'!U386*PCG!$C$5+N2O!U386*PCG!$C$6+HFC!U386+PFC!U386+'SF6'!U386</f>
        <v>0</v>
      </c>
      <c r="V386" s="94">
        <f>+'CO2'!V386+'abs CO2'!V386+'CH4'!V386*PCG!$C$5+N2O!V386*PCG!$C$6+HFC!V386+PFC!V386+'SF6'!V386</f>
        <v>0</v>
      </c>
      <c r="W386" s="94">
        <f>+'CO2'!W386+'abs CO2'!W386+'CH4'!W386*PCG!$C$5+N2O!W386*PCG!$C$6+HFC!W386+PFC!W386+'SF6'!W386</f>
        <v>0</v>
      </c>
      <c r="X386" s="94">
        <f>+'CO2'!X386+'abs CO2'!X386+'CH4'!X386*PCG!$C$5+N2O!X386*PCG!$C$6+HFC!X386+PFC!X386+'SF6'!X386</f>
        <v>0</v>
      </c>
      <c r="Y386" s="94">
        <f>+'CO2'!Y386+'abs CO2'!Y386+'CH4'!Y386*PCG!$C$5+N2O!Y386*PCG!$C$6+HFC!Y386+PFC!Y386+'SF6'!Y386</f>
        <v>0</v>
      </c>
      <c r="Z386" s="94">
        <f>+'CO2'!Z386+'abs CO2'!Z386+'CH4'!Z386*PCG!$C$5+N2O!Z386*PCG!$C$6+HFC!Z386+PFC!Z386+'SF6'!Z386</f>
        <v>0</v>
      </c>
      <c r="AA386" s="94">
        <f>+'CO2'!AA386+'abs CO2'!AA386+'CH4'!AA386*PCG!$C$5+N2O!AA386*PCG!$C$6+HFC!AA386+PFC!AA386+'SF6'!AA386</f>
        <v>0</v>
      </c>
      <c r="AB386" s="94">
        <f>+'CO2'!AB386+'abs CO2'!AB386+'CH4'!AB386*PCG!$C$5+N2O!AB386*PCG!$C$6+HFC!AB386+PFC!AB386+'SF6'!AB386</f>
        <v>0</v>
      </c>
      <c r="AC386" s="94">
        <f>+'CO2'!AC386+'abs CO2'!AC386+'CH4'!AC386*PCG!$C$5+N2O!AC386*PCG!$C$6+HFC!AC386+PFC!AC386+'SF6'!AC386</f>
        <v>0</v>
      </c>
      <c r="AD386" s="94">
        <f>+'CO2'!AD386+'abs CO2'!AD386+'CH4'!AD386*PCG!$C$5+N2O!AD386*PCG!$C$6+HFC!AD386+PFC!AD386+'SF6'!AD386</f>
        <v>0</v>
      </c>
      <c r="AE386" s="94">
        <f>+'CO2'!AE386+'abs CO2'!AE386+'CH4'!AE386*PCG!$C$5+N2O!AE386*PCG!$C$6+HFC!AE386+PFC!AE386+'SF6'!AE386</f>
        <v>0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0</v>
      </c>
      <c r="D387" s="94">
        <f>+'CO2'!D387+'abs CO2'!D387+'CH4'!D387*PCG!$C$5+N2O!D387*PCG!$C$6+HFC!D387+PFC!D387+'SF6'!D387</f>
        <v>0</v>
      </c>
      <c r="E387" s="94">
        <f>+'CO2'!E387+'abs CO2'!E387+'CH4'!E387*PCG!$C$5+N2O!E387*PCG!$C$6+HFC!E387+PFC!E387+'SF6'!E387</f>
        <v>0</v>
      </c>
      <c r="F387" s="94">
        <f>+'CO2'!F387+'abs CO2'!F387+'CH4'!F387*PCG!$C$5+N2O!F387*PCG!$C$6+HFC!F387+PFC!F387+'SF6'!F387</f>
        <v>0</v>
      </c>
      <c r="G387" s="94">
        <f>+'CO2'!G387+'abs CO2'!G387+'CH4'!G387*PCG!$C$5+N2O!G387*PCG!$C$6+HFC!G387+PFC!G387+'SF6'!G387</f>
        <v>0</v>
      </c>
      <c r="H387" s="94">
        <f>+'CO2'!H387+'abs CO2'!H387+'CH4'!H387*PCG!$C$5+N2O!H387*PCG!$C$6+HFC!H387+PFC!H387+'SF6'!H387</f>
        <v>0</v>
      </c>
      <c r="I387" s="94">
        <f>+'CO2'!I387+'abs CO2'!I387+'CH4'!I387*PCG!$C$5+N2O!I387*PCG!$C$6+HFC!I387+PFC!I387+'SF6'!I387</f>
        <v>0</v>
      </c>
      <c r="J387" s="94">
        <f>+'CO2'!J387+'abs CO2'!J387+'CH4'!J387*PCG!$C$5+N2O!J387*PCG!$C$6+HFC!J387+PFC!J387+'SF6'!J387</f>
        <v>0</v>
      </c>
      <c r="K387" s="94">
        <f>+'CO2'!K387+'abs CO2'!K387+'CH4'!K387*PCG!$C$5+N2O!K387*PCG!$C$6+HFC!K387+PFC!K387+'SF6'!K387</f>
        <v>0</v>
      </c>
      <c r="L387" s="94">
        <f>+'CO2'!L387+'abs CO2'!L387+'CH4'!L387*PCG!$C$5+N2O!L387*PCG!$C$6+HFC!L387+PFC!L387+'SF6'!L387</f>
        <v>0</v>
      </c>
      <c r="M387" s="94">
        <f>+'CO2'!M387+'abs CO2'!M387+'CH4'!M387*PCG!$C$5+N2O!M387*PCG!$C$6+HFC!M387+PFC!M387+'SF6'!M387</f>
        <v>0</v>
      </c>
      <c r="N387" s="94">
        <f>+'CO2'!N387+'abs CO2'!N387+'CH4'!N387*PCG!$C$5+N2O!N387*PCG!$C$6+HFC!N387+PFC!N387+'SF6'!N387</f>
        <v>0</v>
      </c>
      <c r="O387" s="94">
        <f>+'CO2'!O387+'abs CO2'!O387+'CH4'!O387*PCG!$C$5+N2O!O387*PCG!$C$6+HFC!O387+PFC!O387+'SF6'!O387</f>
        <v>0</v>
      </c>
      <c r="P387" s="94">
        <f>+'CO2'!P387+'abs CO2'!P387+'CH4'!P387*PCG!$C$5+N2O!P387*PCG!$C$6+HFC!P387+PFC!P387+'SF6'!P387</f>
        <v>0</v>
      </c>
      <c r="Q387" s="94">
        <f>+'CO2'!Q387+'abs CO2'!Q387+'CH4'!Q387*PCG!$C$5+N2O!Q387*PCG!$C$6+HFC!Q387+PFC!Q387+'SF6'!Q387</f>
        <v>0</v>
      </c>
      <c r="R387" s="94">
        <f>+'CO2'!R387+'abs CO2'!R387+'CH4'!R387*PCG!$C$5+N2O!R387*PCG!$C$6+HFC!R387+PFC!R387+'SF6'!R387</f>
        <v>0</v>
      </c>
      <c r="S387" s="94">
        <f>+'CO2'!S387+'abs CO2'!S387+'CH4'!S387*PCG!$C$5+N2O!S387*PCG!$C$6+HFC!S387+PFC!S387+'SF6'!S387</f>
        <v>0</v>
      </c>
      <c r="T387" s="94">
        <f>+'CO2'!T387+'abs CO2'!T387+'CH4'!T387*PCG!$C$5+N2O!T387*PCG!$C$6+HFC!T387+PFC!T387+'SF6'!T387</f>
        <v>0</v>
      </c>
      <c r="U387" s="94">
        <f>+'CO2'!U387+'abs CO2'!U387+'CH4'!U387*PCG!$C$5+N2O!U387*PCG!$C$6+HFC!U387+PFC!U387+'SF6'!U387</f>
        <v>0</v>
      </c>
      <c r="V387" s="94">
        <f>+'CO2'!V387+'abs CO2'!V387+'CH4'!V387*PCG!$C$5+N2O!V387*PCG!$C$6+HFC!V387+PFC!V387+'SF6'!V387</f>
        <v>0</v>
      </c>
      <c r="W387" s="94">
        <f>+'CO2'!W387+'abs CO2'!W387+'CH4'!W387*PCG!$C$5+N2O!W387*PCG!$C$6+HFC!W387+PFC!W387+'SF6'!W387</f>
        <v>0</v>
      </c>
      <c r="X387" s="94">
        <f>+'CO2'!X387+'abs CO2'!X387+'CH4'!X387*PCG!$C$5+N2O!X387*PCG!$C$6+HFC!X387+PFC!X387+'SF6'!X387</f>
        <v>0</v>
      </c>
      <c r="Y387" s="94">
        <f>+'CO2'!Y387+'abs CO2'!Y387+'CH4'!Y387*PCG!$C$5+N2O!Y387*PCG!$C$6+HFC!Y387+PFC!Y387+'SF6'!Y387</f>
        <v>0</v>
      </c>
      <c r="Z387" s="94">
        <f>+'CO2'!Z387+'abs CO2'!Z387+'CH4'!Z387*PCG!$C$5+N2O!Z387*PCG!$C$6+HFC!Z387+PFC!Z387+'SF6'!Z387</f>
        <v>0</v>
      </c>
      <c r="AA387" s="94">
        <f>+'CO2'!AA387+'abs CO2'!AA387+'CH4'!AA387*PCG!$C$5+N2O!AA387*PCG!$C$6+HFC!AA387+PFC!AA387+'SF6'!AA387</f>
        <v>0</v>
      </c>
      <c r="AB387" s="94">
        <f>+'CO2'!AB387+'abs CO2'!AB387+'CH4'!AB387*PCG!$C$5+N2O!AB387*PCG!$C$6+HFC!AB387+PFC!AB387+'SF6'!AB387</f>
        <v>0</v>
      </c>
      <c r="AC387" s="94">
        <f>+'CO2'!AC387+'abs CO2'!AC387+'CH4'!AC387*PCG!$C$5+N2O!AC387*PCG!$C$6+HFC!AC387+PFC!AC387+'SF6'!AC387</f>
        <v>0</v>
      </c>
      <c r="AD387" s="94">
        <f>+'CO2'!AD387+'abs CO2'!AD387+'CH4'!AD387*PCG!$C$5+N2O!AD387*PCG!$C$6+HFC!AD387+PFC!AD387+'SF6'!AD387</f>
        <v>0</v>
      </c>
      <c r="AE387" s="94">
        <f>+'CO2'!AE387+'abs CO2'!AE387+'CH4'!AE387*PCG!$C$5+N2O!AE387*PCG!$C$6+HFC!AE387+PFC!AE387+'SF6'!AE387</f>
        <v>0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0</v>
      </c>
      <c r="D388" s="94">
        <f>+'CO2'!D388+'abs CO2'!D388+'CH4'!D388*PCG!$C$5+N2O!D388*PCG!$C$6+HFC!D388+PFC!D388+'SF6'!D388</f>
        <v>0</v>
      </c>
      <c r="E388" s="94">
        <f>+'CO2'!E388+'abs CO2'!E388+'CH4'!E388*PCG!$C$5+N2O!E388*PCG!$C$6+HFC!E388+PFC!E388+'SF6'!E388</f>
        <v>0</v>
      </c>
      <c r="F388" s="94">
        <f>+'CO2'!F388+'abs CO2'!F388+'CH4'!F388*PCG!$C$5+N2O!F388*PCG!$C$6+HFC!F388+PFC!F388+'SF6'!F388</f>
        <v>0</v>
      </c>
      <c r="G388" s="94">
        <f>+'CO2'!G388+'abs CO2'!G388+'CH4'!G388*PCG!$C$5+N2O!G388*PCG!$C$6+HFC!G388+PFC!G388+'SF6'!G388</f>
        <v>0</v>
      </c>
      <c r="H388" s="94">
        <f>+'CO2'!H388+'abs CO2'!H388+'CH4'!H388*PCG!$C$5+N2O!H388*PCG!$C$6+HFC!H388+PFC!H388+'SF6'!H388</f>
        <v>0</v>
      </c>
      <c r="I388" s="94">
        <f>+'CO2'!I388+'abs CO2'!I388+'CH4'!I388*PCG!$C$5+N2O!I388*PCG!$C$6+HFC!I388+PFC!I388+'SF6'!I388</f>
        <v>0</v>
      </c>
      <c r="J388" s="94">
        <f>+'CO2'!J388+'abs CO2'!J388+'CH4'!J388*PCG!$C$5+N2O!J388*PCG!$C$6+HFC!J388+PFC!J388+'SF6'!J388</f>
        <v>0</v>
      </c>
      <c r="K388" s="94">
        <f>+'CO2'!K388+'abs CO2'!K388+'CH4'!K388*PCG!$C$5+N2O!K388*PCG!$C$6+HFC!K388+PFC!K388+'SF6'!K388</f>
        <v>0</v>
      </c>
      <c r="L388" s="94">
        <f>+'CO2'!L388+'abs CO2'!L388+'CH4'!L388*PCG!$C$5+N2O!L388*PCG!$C$6+HFC!L388+PFC!L388+'SF6'!L388</f>
        <v>0</v>
      </c>
      <c r="M388" s="94">
        <f>+'CO2'!M388+'abs CO2'!M388+'CH4'!M388*PCG!$C$5+N2O!M388*PCG!$C$6+HFC!M388+PFC!M388+'SF6'!M388</f>
        <v>0</v>
      </c>
      <c r="N388" s="94">
        <f>+'CO2'!N388+'abs CO2'!N388+'CH4'!N388*PCG!$C$5+N2O!N388*PCG!$C$6+HFC!N388+PFC!N388+'SF6'!N388</f>
        <v>0</v>
      </c>
      <c r="O388" s="94">
        <f>+'CO2'!O388+'abs CO2'!O388+'CH4'!O388*PCG!$C$5+N2O!O388*PCG!$C$6+HFC!O388+PFC!O388+'SF6'!O388</f>
        <v>0</v>
      </c>
      <c r="P388" s="94">
        <f>+'CO2'!P388+'abs CO2'!P388+'CH4'!P388*PCG!$C$5+N2O!P388*PCG!$C$6+HFC!P388+PFC!P388+'SF6'!P388</f>
        <v>0</v>
      </c>
      <c r="Q388" s="94">
        <f>+'CO2'!Q388+'abs CO2'!Q388+'CH4'!Q388*PCG!$C$5+N2O!Q388*PCG!$C$6+HFC!Q388+PFC!Q388+'SF6'!Q388</f>
        <v>0</v>
      </c>
      <c r="R388" s="94">
        <f>+'CO2'!R388+'abs CO2'!R388+'CH4'!R388*PCG!$C$5+N2O!R388*PCG!$C$6+HFC!R388+PFC!R388+'SF6'!R388</f>
        <v>0</v>
      </c>
      <c r="S388" s="94">
        <f>+'CO2'!S388+'abs CO2'!S388+'CH4'!S388*PCG!$C$5+N2O!S388*PCG!$C$6+HFC!S388+PFC!S388+'SF6'!S388</f>
        <v>0</v>
      </c>
      <c r="T388" s="94">
        <f>+'CO2'!T388+'abs CO2'!T388+'CH4'!T388*PCG!$C$5+N2O!T388*PCG!$C$6+HFC!T388+PFC!T388+'SF6'!T388</f>
        <v>0</v>
      </c>
      <c r="U388" s="94">
        <f>+'CO2'!U388+'abs CO2'!U388+'CH4'!U388*PCG!$C$5+N2O!U388*PCG!$C$6+HFC!U388+PFC!U388+'SF6'!U388</f>
        <v>0</v>
      </c>
      <c r="V388" s="94">
        <f>+'CO2'!V388+'abs CO2'!V388+'CH4'!V388*PCG!$C$5+N2O!V388*PCG!$C$6+HFC!V388+PFC!V388+'SF6'!V388</f>
        <v>0</v>
      </c>
      <c r="W388" s="94">
        <f>+'CO2'!W388+'abs CO2'!W388+'CH4'!W388*PCG!$C$5+N2O!W388*PCG!$C$6+HFC!W388+PFC!W388+'SF6'!W388</f>
        <v>0</v>
      </c>
      <c r="X388" s="94">
        <f>+'CO2'!X388+'abs CO2'!X388+'CH4'!X388*PCG!$C$5+N2O!X388*PCG!$C$6+HFC!X388+PFC!X388+'SF6'!X388</f>
        <v>0</v>
      </c>
      <c r="Y388" s="94">
        <f>+'CO2'!Y388+'abs CO2'!Y388+'CH4'!Y388*PCG!$C$5+N2O!Y388*PCG!$C$6+HFC!Y388+PFC!Y388+'SF6'!Y388</f>
        <v>0</v>
      </c>
      <c r="Z388" s="94">
        <f>+'CO2'!Z388+'abs CO2'!Z388+'CH4'!Z388*PCG!$C$5+N2O!Z388*PCG!$C$6+HFC!Z388+PFC!Z388+'SF6'!Z388</f>
        <v>0</v>
      </c>
      <c r="AA388" s="94">
        <f>+'CO2'!AA388+'abs CO2'!AA388+'CH4'!AA388*PCG!$C$5+N2O!AA388*PCG!$C$6+HFC!AA388+PFC!AA388+'SF6'!AA388</f>
        <v>0</v>
      </c>
      <c r="AB388" s="94">
        <f>+'CO2'!AB388+'abs CO2'!AB388+'CH4'!AB388*PCG!$C$5+N2O!AB388*PCG!$C$6+HFC!AB388+PFC!AB388+'SF6'!AB388</f>
        <v>0</v>
      </c>
      <c r="AC388" s="94">
        <f>+'CO2'!AC388+'abs CO2'!AC388+'CH4'!AC388*PCG!$C$5+N2O!AC388*PCG!$C$6+HFC!AC388+PFC!AC388+'SF6'!AC388</f>
        <v>0</v>
      </c>
      <c r="AD388" s="94">
        <f>+'CO2'!AD388+'abs CO2'!AD388+'CH4'!AD388*PCG!$C$5+N2O!AD388*PCG!$C$6+HFC!AD388+PFC!AD388+'SF6'!AD388</f>
        <v>0</v>
      </c>
      <c r="AE388" s="94">
        <f>+'CO2'!AE388+'abs CO2'!AE388+'CH4'!AE388*PCG!$C$5+N2O!AE388*PCG!$C$6+HFC!AE388+PFC!AE388+'SF6'!AE388</f>
        <v>0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0</v>
      </c>
      <c r="D391" s="33">
        <f t="shared" si="96"/>
        <v>0</v>
      </c>
      <c r="E391" s="33">
        <f t="shared" si="96"/>
        <v>0</v>
      </c>
      <c r="F391" s="33">
        <f t="shared" si="96"/>
        <v>0</v>
      </c>
      <c r="G391" s="33">
        <f t="shared" si="96"/>
        <v>0</v>
      </c>
      <c r="H391" s="33">
        <f t="shared" si="96"/>
        <v>0</v>
      </c>
      <c r="I391" s="33">
        <f t="shared" si="96"/>
        <v>0</v>
      </c>
      <c r="J391" s="33">
        <f t="shared" si="96"/>
        <v>0</v>
      </c>
      <c r="K391" s="33">
        <f t="shared" si="96"/>
        <v>0</v>
      </c>
      <c r="L391" s="33">
        <f t="shared" si="96"/>
        <v>0</v>
      </c>
      <c r="M391" s="33">
        <f t="shared" si="96"/>
        <v>0</v>
      </c>
      <c r="N391" s="33">
        <f t="shared" si="96"/>
        <v>0</v>
      </c>
      <c r="O391" s="33">
        <f t="shared" si="96"/>
        <v>0</v>
      </c>
      <c r="P391" s="33">
        <f t="shared" si="96"/>
        <v>0</v>
      </c>
      <c r="Q391" s="33">
        <f t="shared" si="96"/>
        <v>0</v>
      </c>
      <c r="R391" s="33">
        <f t="shared" si="96"/>
        <v>0</v>
      </c>
      <c r="S391" s="33">
        <f t="shared" si="96"/>
        <v>0</v>
      </c>
      <c r="T391" s="33">
        <f t="shared" si="96"/>
        <v>0</v>
      </c>
      <c r="U391" s="33">
        <f t="shared" si="96"/>
        <v>0</v>
      </c>
      <c r="V391" s="33">
        <f t="shared" si="96"/>
        <v>0</v>
      </c>
      <c r="W391" s="33">
        <f t="shared" si="96"/>
        <v>0</v>
      </c>
      <c r="X391" s="33">
        <f t="shared" si="96"/>
        <v>0</v>
      </c>
      <c r="Y391" s="33">
        <f t="shared" si="96"/>
        <v>0</v>
      </c>
      <c r="Z391" s="33">
        <f t="shared" si="96"/>
        <v>0</v>
      </c>
      <c r="AA391" s="33">
        <f t="shared" si="96"/>
        <v>0</v>
      </c>
      <c r="AB391" s="33">
        <f t="shared" si="96"/>
        <v>0</v>
      </c>
      <c r="AC391" s="33">
        <f t="shared" si="96"/>
        <v>0</v>
      </c>
      <c r="AD391" s="33">
        <f t="shared" si="96"/>
        <v>0</v>
      </c>
      <c r="AE391" s="33">
        <f t="shared" si="96"/>
        <v>1.6523007999999999E-4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</v>
      </c>
      <c r="D392" s="94">
        <f>+'CO2'!D392+'abs CO2'!D392+'CH4'!D392*PCG!$C$5+N2O!D392*PCG!$C$6+HFC!D392+PFC!D392+'SF6'!D392</f>
        <v>0</v>
      </c>
      <c r="E392" s="94">
        <f>+'CO2'!E392+'abs CO2'!E392+'CH4'!E392*PCG!$C$5+N2O!E392*PCG!$C$6+HFC!E392+PFC!E392+'SF6'!E392</f>
        <v>0</v>
      </c>
      <c r="F392" s="94">
        <f>+'CO2'!F392+'abs CO2'!F392+'CH4'!F392*PCG!$C$5+N2O!F392*PCG!$C$6+HFC!F392+PFC!F392+'SF6'!F392</f>
        <v>0</v>
      </c>
      <c r="G392" s="94">
        <f>+'CO2'!G392+'abs CO2'!G392+'CH4'!G392*PCG!$C$5+N2O!G392*PCG!$C$6+HFC!G392+PFC!G392+'SF6'!G392</f>
        <v>0</v>
      </c>
      <c r="H392" s="94">
        <f>+'CO2'!H392+'abs CO2'!H392+'CH4'!H392*PCG!$C$5+N2O!H392*PCG!$C$6+HFC!H392+PFC!H392+'SF6'!H392</f>
        <v>0</v>
      </c>
      <c r="I392" s="94">
        <f>+'CO2'!I392+'abs CO2'!I392+'CH4'!I392*PCG!$C$5+N2O!I392*PCG!$C$6+HFC!I392+PFC!I392+'SF6'!I392</f>
        <v>0</v>
      </c>
      <c r="J392" s="94">
        <f>+'CO2'!J392+'abs CO2'!J392+'CH4'!J392*PCG!$C$5+N2O!J392*PCG!$C$6+HFC!J392+PFC!J392+'SF6'!J392</f>
        <v>0</v>
      </c>
      <c r="K392" s="94">
        <f>+'CO2'!K392+'abs CO2'!K392+'CH4'!K392*PCG!$C$5+N2O!K392*PCG!$C$6+HFC!K392+PFC!K392+'SF6'!K392</f>
        <v>0</v>
      </c>
      <c r="L392" s="94">
        <f>+'CO2'!L392+'abs CO2'!L392+'CH4'!L392*PCG!$C$5+N2O!L392*PCG!$C$6+HFC!L392+PFC!L392+'SF6'!L392</f>
        <v>0</v>
      </c>
      <c r="M392" s="94">
        <f>+'CO2'!M392+'abs CO2'!M392+'CH4'!M392*PCG!$C$5+N2O!M392*PCG!$C$6+HFC!M392+PFC!M392+'SF6'!M392</f>
        <v>0</v>
      </c>
      <c r="N392" s="94">
        <f>+'CO2'!N392+'abs CO2'!N392+'CH4'!N392*PCG!$C$5+N2O!N392*PCG!$C$6+HFC!N392+PFC!N392+'SF6'!N392</f>
        <v>0</v>
      </c>
      <c r="O392" s="94">
        <f>+'CO2'!O392+'abs CO2'!O392+'CH4'!O392*PCG!$C$5+N2O!O392*PCG!$C$6+HFC!O392+PFC!O392+'SF6'!O392</f>
        <v>0</v>
      </c>
      <c r="P392" s="94">
        <f>+'CO2'!P392+'abs CO2'!P392+'CH4'!P392*PCG!$C$5+N2O!P392*PCG!$C$6+HFC!P392+PFC!P392+'SF6'!P392</f>
        <v>0</v>
      </c>
      <c r="Q392" s="94">
        <f>+'CO2'!Q392+'abs CO2'!Q392+'CH4'!Q392*PCG!$C$5+N2O!Q392*PCG!$C$6+HFC!Q392+PFC!Q392+'SF6'!Q392</f>
        <v>0</v>
      </c>
      <c r="R392" s="94">
        <f>+'CO2'!R392+'abs CO2'!R392+'CH4'!R392*PCG!$C$5+N2O!R392*PCG!$C$6+HFC!R392+PFC!R392+'SF6'!R392</f>
        <v>0</v>
      </c>
      <c r="S392" s="94">
        <f>+'CO2'!S392+'abs CO2'!S392+'CH4'!S392*PCG!$C$5+N2O!S392*PCG!$C$6+HFC!S392+PFC!S392+'SF6'!S392</f>
        <v>0</v>
      </c>
      <c r="T392" s="94">
        <f>+'CO2'!T392+'abs CO2'!T392+'CH4'!T392*PCG!$C$5+N2O!T392*PCG!$C$6+HFC!T392+PFC!T392+'SF6'!T392</f>
        <v>0</v>
      </c>
      <c r="U392" s="94">
        <f>+'CO2'!U392+'abs CO2'!U392+'CH4'!U392*PCG!$C$5+N2O!U392*PCG!$C$6+HFC!U392+PFC!U392+'SF6'!U392</f>
        <v>0</v>
      </c>
      <c r="V392" s="94">
        <f>+'CO2'!V392+'abs CO2'!V392+'CH4'!V392*PCG!$C$5+N2O!V392*PCG!$C$6+HFC!V392+PFC!V392+'SF6'!V392</f>
        <v>0</v>
      </c>
      <c r="W392" s="94">
        <f>+'CO2'!W392+'abs CO2'!W392+'CH4'!W392*PCG!$C$5+N2O!W392*PCG!$C$6+HFC!W392+PFC!W392+'SF6'!W392</f>
        <v>0</v>
      </c>
      <c r="X392" s="94">
        <f>+'CO2'!X392+'abs CO2'!X392+'CH4'!X392*PCG!$C$5+N2O!X392*PCG!$C$6+HFC!X392+PFC!X392+'SF6'!X392</f>
        <v>0</v>
      </c>
      <c r="Y392" s="94">
        <f>+'CO2'!Y392+'abs CO2'!Y392+'CH4'!Y392*PCG!$C$5+N2O!Y392*PCG!$C$6+HFC!Y392+PFC!Y392+'SF6'!Y392</f>
        <v>0</v>
      </c>
      <c r="Z392" s="94">
        <f>+'CO2'!Z392+'abs CO2'!Z392+'CH4'!Z392*PCG!$C$5+N2O!Z392*PCG!$C$6+HFC!Z392+PFC!Z392+'SF6'!Z392</f>
        <v>0</v>
      </c>
      <c r="AA392" s="94">
        <f>+'CO2'!AA392+'abs CO2'!AA392+'CH4'!AA392*PCG!$C$5+N2O!AA392*PCG!$C$6+HFC!AA392+PFC!AA392+'SF6'!AA392</f>
        <v>0</v>
      </c>
      <c r="AB392" s="94">
        <f>+'CO2'!AB392+'abs CO2'!AB392+'CH4'!AB392*PCG!$C$5+N2O!AB392*PCG!$C$6+HFC!AB392+PFC!AB392+'SF6'!AB392</f>
        <v>0</v>
      </c>
      <c r="AC392" s="94">
        <f>+'CO2'!AC392+'abs CO2'!AC392+'CH4'!AC392*PCG!$C$5+N2O!AC392*PCG!$C$6+HFC!AC392+PFC!AC392+'SF6'!AC392</f>
        <v>0</v>
      </c>
      <c r="AD392" s="94">
        <f>+'CO2'!AD392+'abs CO2'!AD392+'CH4'!AD392*PCG!$C$5+N2O!AD392*PCG!$C$6+HFC!AD392+PFC!AD392+'SF6'!AD392</f>
        <v>0</v>
      </c>
      <c r="AE392" s="94">
        <f>+'CO2'!AE392+'abs CO2'!AE392+'CH4'!AE392*PCG!$C$5+N2O!AE392*PCG!$C$6+HFC!AE392+PFC!AE392+'SF6'!AE392</f>
        <v>1.6523007999999999E-4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0</v>
      </c>
      <c r="D393" s="33">
        <f t="shared" si="97"/>
        <v>0</v>
      </c>
      <c r="E393" s="33">
        <f t="shared" si="97"/>
        <v>0</v>
      </c>
      <c r="F393" s="33">
        <f t="shared" si="97"/>
        <v>0</v>
      </c>
      <c r="G393" s="33">
        <f t="shared" si="97"/>
        <v>0</v>
      </c>
      <c r="H393" s="33">
        <f t="shared" si="97"/>
        <v>0</v>
      </c>
      <c r="I393" s="33">
        <f t="shared" si="97"/>
        <v>0</v>
      </c>
      <c r="J393" s="33">
        <f t="shared" si="97"/>
        <v>0</v>
      </c>
      <c r="K393" s="33">
        <f t="shared" si="97"/>
        <v>0</v>
      </c>
      <c r="L393" s="33">
        <f t="shared" si="97"/>
        <v>0</v>
      </c>
      <c r="M393" s="33">
        <f t="shared" si="97"/>
        <v>0</v>
      </c>
      <c r="N393" s="33">
        <f t="shared" si="97"/>
        <v>0</v>
      </c>
      <c r="O393" s="33">
        <f t="shared" si="97"/>
        <v>0</v>
      </c>
      <c r="P393" s="33">
        <f t="shared" si="97"/>
        <v>0</v>
      </c>
      <c r="Q393" s="33">
        <f t="shared" si="97"/>
        <v>0</v>
      </c>
      <c r="R393" s="33">
        <f t="shared" si="97"/>
        <v>0</v>
      </c>
      <c r="S393" s="33">
        <f t="shared" si="97"/>
        <v>0</v>
      </c>
      <c r="T393" s="33">
        <f t="shared" si="97"/>
        <v>0</v>
      </c>
      <c r="U393" s="33">
        <f t="shared" si="97"/>
        <v>0</v>
      </c>
      <c r="V393" s="33">
        <f t="shared" si="97"/>
        <v>0</v>
      </c>
      <c r="W393" s="33">
        <f t="shared" si="97"/>
        <v>0</v>
      </c>
      <c r="X393" s="33">
        <f t="shared" si="97"/>
        <v>0</v>
      </c>
      <c r="Y393" s="33">
        <f t="shared" si="97"/>
        <v>0</v>
      </c>
      <c r="Z393" s="33">
        <f t="shared" si="97"/>
        <v>0</v>
      </c>
      <c r="AA393" s="33">
        <f t="shared" si="97"/>
        <v>0</v>
      </c>
      <c r="AB393" s="33">
        <f t="shared" si="97"/>
        <v>0</v>
      </c>
      <c r="AC393" s="33">
        <f t="shared" si="97"/>
        <v>0</v>
      </c>
      <c r="AD393" s="33">
        <f t="shared" si="97"/>
        <v>0</v>
      </c>
      <c r="AE393" s="33">
        <f t="shared" si="97"/>
        <v>0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0</v>
      </c>
      <c r="D394" s="94">
        <f>+'CO2'!D394+'abs CO2'!D394+'CH4'!D394*PCG!$C$5+N2O!D394*PCG!$C$6+HFC!D394+PFC!D394+'SF6'!D394</f>
        <v>0</v>
      </c>
      <c r="E394" s="94">
        <f>+'CO2'!E394+'abs CO2'!E394+'CH4'!E394*PCG!$C$5+N2O!E394*PCG!$C$6+HFC!E394+PFC!E394+'SF6'!E394</f>
        <v>0</v>
      </c>
      <c r="F394" s="94">
        <f>+'CO2'!F394+'abs CO2'!F394+'CH4'!F394*PCG!$C$5+N2O!F394*PCG!$C$6+HFC!F394+PFC!F394+'SF6'!F394</f>
        <v>0</v>
      </c>
      <c r="G394" s="94">
        <f>+'CO2'!G394+'abs CO2'!G394+'CH4'!G394*PCG!$C$5+N2O!G394*PCG!$C$6+HFC!G394+PFC!G394+'SF6'!G394</f>
        <v>0</v>
      </c>
      <c r="H394" s="94">
        <f>+'CO2'!H394+'abs CO2'!H394+'CH4'!H394*PCG!$C$5+N2O!H394*PCG!$C$6+HFC!H394+PFC!H394+'SF6'!H394</f>
        <v>0</v>
      </c>
      <c r="I394" s="94">
        <f>+'CO2'!I394+'abs CO2'!I394+'CH4'!I394*PCG!$C$5+N2O!I394*PCG!$C$6+HFC!I394+PFC!I394+'SF6'!I394</f>
        <v>0</v>
      </c>
      <c r="J394" s="94">
        <f>+'CO2'!J394+'abs CO2'!J394+'CH4'!J394*PCG!$C$5+N2O!J394*PCG!$C$6+HFC!J394+PFC!J394+'SF6'!J394</f>
        <v>0</v>
      </c>
      <c r="K394" s="94">
        <f>+'CO2'!K394+'abs CO2'!K394+'CH4'!K394*PCG!$C$5+N2O!K394*PCG!$C$6+HFC!K394+PFC!K394+'SF6'!K394</f>
        <v>0</v>
      </c>
      <c r="L394" s="94">
        <f>+'CO2'!L394+'abs CO2'!L394+'CH4'!L394*PCG!$C$5+N2O!L394*PCG!$C$6+HFC!L394+PFC!L394+'SF6'!L394</f>
        <v>0</v>
      </c>
      <c r="M394" s="94">
        <f>+'CO2'!M394+'abs CO2'!M394+'CH4'!M394*PCG!$C$5+N2O!M394*PCG!$C$6+HFC!M394+PFC!M394+'SF6'!M394</f>
        <v>0</v>
      </c>
      <c r="N394" s="94">
        <f>+'CO2'!N394+'abs CO2'!N394+'CH4'!N394*PCG!$C$5+N2O!N394*PCG!$C$6+HFC!N394+PFC!N394+'SF6'!N394</f>
        <v>0</v>
      </c>
      <c r="O394" s="94">
        <f>+'CO2'!O394+'abs CO2'!O394+'CH4'!O394*PCG!$C$5+N2O!O394*PCG!$C$6+HFC!O394+PFC!O394+'SF6'!O394</f>
        <v>0</v>
      </c>
      <c r="P394" s="94">
        <f>+'CO2'!P394+'abs CO2'!P394+'CH4'!P394*PCG!$C$5+N2O!P394*PCG!$C$6+HFC!P394+PFC!P394+'SF6'!P394</f>
        <v>0</v>
      </c>
      <c r="Q394" s="94">
        <f>+'CO2'!Q394+'abs CO2'!Q394+'CH4'!Q394*PCG!$C$5+N2O!Q394*PCG!$C$6+HFC!Q394+PFC!Q394+'SF6'!Q394</f>
        <v>0</v>
      </c>
      <c r="R394" s="94">
        <f>+'CO2'!R394+'abs CO2'!R394+'CH4'!R394*PCG!$C$5+N2O!R394*PCG!$C$6+HFC!R394+PFC!R394+'SF6'!R394</f>
        <v>0</v>
      </c>
      <c r="S394" s="94">
        <f>+'CO2'!S394+'abs CO2'!S394+'CH4'!S394*PCG!$C$5+N2O!S394*PCG!$C$6+HFC!S394+PFC!S394+'SF6'!S394</f>
        <v>0</v>
      </c>
      <c r="T394" s="94">
        <f>+'CO2'!T394+'abs CO2'!T394+'CH4'!T394*PCG!$C$5+N2O!T394*PCG!$C$6+HFC!T394+PFC!T394+'SF6'!T394</f>
        <v>0</v>
      </c>
      <c r="U394" s="94">
        <f>+'CO2'!U394+'abs CO2'!U394+'CH4'!U394*PCG!$C$5+N2O!U394*PCG!$C$6+HFC!U394+PFC!U394+'SF6'!U394</f>
        <v>0</v>
      </c>
      <c r="V394" s="94">
        <f>+'CO2'!V394+'abs CO2'!V394+'CH4'!V394*PCG!$C$5+N2O!V394*PCG!$C$6+HFC!V394+PFC!V394+'SF6'!V394</f>
        <v>0</v>
      </c>
      <c r="W394" s="94">
        <f>+'CO2'!W394+'abs CO2'!W394+'CH4'!W394*PCG!$C$5+N2O!W394*PCG!$C$6+HFC!W394+PFC!W394+'SF6'!W394</f>
        <v>0</v>
      </c>
      <c r="X394" s="94">
        <f>+'CO2'!X394+'abs CO2'!X394+'CH4'!X394*PCG!$C$5+N2O!X394*PCG!$C$6+HFC!X394+PFC!X394+'SF6'!X394</f>
        <v>0</v>
      </c>
      <c r="Y394" s="94">
        <f>+'CO2'!Y394+'abs CO2'!Y394+'CH4'!Y394*PCG!$C$5+N2O!Y394*PCG!$C$6+HFC!Y394+PFC!Y394+'SF6'!Y394</f>
        <v>0</v>
      </c>
      <c r="Z394" s="94">
        <f>+'CO2'!Z394+'abs CO2'!Z394+'CH4'!Z394*PCG!$C$5+N2O!Z394*PCG!$C$6+HFC!Z394+PFC!Z394+'SF6'!Z394</f>
        <v>0</v>
      </c>
      <c r="AA394" s="94">
        <f>+'CO2'!AA394+'abs CO2'!AA394+'CH4'!AA394*PCG!$C$5+N2O!AA394*PCG!$C$6+HFC!AA394+PFC!AA394+'SF6'!AA394</f>
        <v>0</v>
      </c>
      <c r="AB394" s="94">
        <f>+'CO2'!AB394+'abs CO2'!AB394+'CH4'!AB394*PCG!$C$5+N2O!AB394*PCG!$C$6+HFC!AB394+PFC!AB394+'SF6'!AB394</f>
        <v>0</v>
      </c>
      <c r="AC394" s="94">
        <f>+'CO2'!AC394+'abs CO2'!AC394+'CH4'!AC394*PCG!$C$5+N2O!AC394*PCG!$C$6+HFC!AC394+PFC!AC394+'SF6'!AC394</f>
        <v>0</v>
      </c>
      <c r="AD394" s="94">
        <f>+'CO2'!AD394+'abs CO2'!AD394+'CH4'!AD394*PCG!$C$5+N2O!AD394*PCG!$C$6+HFC!AD394+PFC!AD394+'SF6'!AD394</f>
        <v>0</v>
      </c>
      <c r="AE394" s="94">
        <f>+'CO2'!AE394+'abs CO2'!AE394+'CH4'!AE394*PCG!$C$5+N2O!AE394*PCG!$C$6+HFC!AE394+PFC!AE394+'SF6'!AE394</f>
        <v>0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0</v>
      </c>
      <c r="D395" s="94">
        <f>+'CO2'!D395+'abs CO2'!D395+'CH4'!D395*PCG!$C$5+N2O!D395*PCG!$C$6+HFC!D395+PFC!D395+'SF6'!D395</f>
        <v>0</v>
      </c>
      <c r="E395" s="94">
        <f>+'CO2'!E395+'abs CO2'!E395+'CH4'!E395*PCG!$C$5+N2O!E395*PCG!$C$6+HFC!E395+PFC!E395+'SF6'!E395</f>
        <v>0</v>
      </c>
      <c r="F395" s="94">
        <f>+'CO2'!F395+'abs CO2'!F395+'CH4'!F395*PCG!$C$5+N2O!F395*PCG!$C$6+HFC!F395+PFC!F395+'SF6'!F395</f>
        <v>0</v>
      </c>
      <c r="G395" s="94">
        <f>+'CO2'!G395+'abs CO2'!G395+'CH4'!G395*PCG!$C$5+N2O!G395*PCG!$C$6+HFC!G395+PFC!G395+'SF6'!G395</f>
        <v>0</v>
      </c>
      <c r="H395" s="94">
        <f>+'CO2'!H395+'abs CO2'!H395+'CH4'!H395*PCG!$C$5+N2O!H395*PCG!$C$6+HFC!H395+PFC!H395+'SF6'!H395</f>
        <v>0</v>
      </c>
      <c r="I395" s="94">
        <f>+'CO2'!I395+'abs CO2'!I395+'CH4'!I395*PCG!$C$5+N2O!I395*PCG!$C$6+HFC!I395+PFC!I395+'SF6'!I395</f>
        <v>0</v>
      </c>
      <c r="J395" s="94">
        <f>+'CO2'!J395+'abs CO2'!J395+'CH4'!J395*PCG!$C$5+N2O!J395*PCG!$C$6+HFC!J395+PFC!J395+'SF6'!J395</f>
        <v>0</v>
      </c>
      <c r="K395" s="94">
        <f>+'CO2'!K395+'abs CO2'!K395+'CH4'!K395*PCG!$C$5+N2O!K395*PCG!$C$6+HFC!K395+PFC!K395+'SF6'!K395</f>
        <v>0</v>
      </c>
      <c r="L395" s="94">
        <f>+'CO2'!L395+'abs CO2'!L395+'CH4'!L395*PCG!$C$5+N2O!L395*PCG!$C$6+HFC!L395+PFC!L395+'SF6'!L395</f>
        <v>0</v>
      </c>
      <c r="M395" s="94">
        <f>+'CO2'!M395+'abs CO2'!M395+'CH4'!M395*PCG!$C$5+N2O!M395*PCG!$C$6+HFC!M395+PFC!M395+'SF6'!M395</f>
        <v>0</v>
      </c>
      <c r="N395" s="94">
        <f>+'CO2'!N395+'abs CO2'!N395+'CH4'!N395*PCG!$C$5+N2O!N395*PCG!$C$6+HFC!N395+PFC!N395+'SF6'!N395</f>
        <v>0</v>
      </c>
      <c r="O395" s="94">
        <f>+'CO2'!O395+'abs CO2'!O395+'CH4'!O395*PCG!$C$5+N2O!O395*PCG!$C$6+HFC!O395+PFC!O395+'SF6'!O395</f>
        <v>0</v>
      </c>
      <c r="P395" s="94">
        <f>+'CO2'!P395+'abs CO2'!P395+'CH4'!P395*PCG!$C$5+N2O!P395*PCG!$C$6+HFC!P395+PFC!P395+'SF6'!P395</f>
        <v>0</v>
      </c>
      <c r="Q395" s="94">
        <f>+'CO2'!Q395+'abs CO2'!Q395+'CH4'!Q395*PCG!$C$5+N2O!Q395*PCG!$C$6+HFC!Q395+PFC!Q395+'SF6'!Q395</f>
        <v>0</v>
      </c>
      <c r="R395" s="94">
        <f>+'CO2'!R395+'abs CO2'!R395+'CH4'!R395*PCG!$C$5+N2O!R395*PCG!$C$6+HFC!R395+PFC!R395+'SF6'!R395</f>
        <v>0</v>
      </c>
      <c r="S395" s="94">
        <f>+'CO2'!S395+'abs CO2'!S395+'CH4'!S395*PCG!$C$5+N2O!S395*PCG!$C$6+HFC!S395+PFC!S395+'SF6'!S395</f>
        <v>0</v>
      </c>
      <c r="T395" s="94">
        <f>+'CO2'!T395+'abs CO2'!T395+'CH4'!T395*PCG!$C$5+N2O!T395*PCG!$C$6+HFC!T395+PFC!T395+'SF6'!T395</f>
        <v>0</v>
      </c>
      <c r="U395" s="94">
        <f>+'CO2'!U395+'abs CO2'!U395+'CH4'!U395*PCG!$C$5+N2O!U395*PCG!$C$6+HFC!U395+PFC!U395+'SF6'!U395</f>
        <v>0</v>
      </c>
      <c r="V395" s="94">
        <f>+'CO2'!V395+'abs CO2'!V395+'CH4'!V395*PCG!$C$5+N2O!V395*PCG!$C$6+HFC!V395+PFC!V395+'SF6'!V395</f>
        <v>0</v>
      </c>
      <c r="W395" s="94">
        <f>+'CO2'!W395+'abs CO2'!W395+'CH4'!W395*PCG!$C$5+N2O!W395*PCG!$C$6+HFC!W395+PFC!W395+'SF6'!W395</f>
        <v>0</v>
      </c>
      <c r="X395" s="94">
        <f>+'CO2'!X395+'abs CO2'!X395+'CH4'!X395*PCG!$C$5+N2O!X395*PCG!$C$6+HFC!X395+PFC!X395+'SF6'!X395</f>
        <v>0</v>
      </c>
      <c r="Y395" s="94">
        <f>+'CO2'!Y395+'abs CO2'!Y395+'CH4'!Y395*PCG!$C$5+N2O!Y395*PCG!$C$6+HFC!Y395+PFC!Y395+'SF6'!Y395</f>
        <v>0</v>
      </c>
      <c r="Z395" s="94">
        <f>+'CO2'!Z395+'abs CO2'!Z395+'CH4'!Z395*PCG!$C$5+N2O!Z395*PCG!$C$6+HFC!Z395+PFC!Z395+'SF6'!Z395</f>
        <v>0</v>
      </c>
      <c r="AA395" s="94">
        <f>+'CO2'!AA395+'abs CO2'!AA395+'CH4'!AA395*PCG!$C$5+N2O!AA395*PCG!$C$6+HFC!AA395+PFC!AA395+'SF6'!AA395</f>
        <v>0</v>
      </c>
      <c r="AB395" s="94">
        <f>+'CO2'!AB395+'abs CO2'!AB395+'CH4'!AB395*PCG!$C$5+N2O!AB395*PCG!$C$6+HFC!AB395+PFC!AB395+'SF6'!AB395</f>
        <v>0</v>
      </c>
      <c r="AC395" s="94">
        <f>+'CO2'!AC395+'abs CO2'!AC395+'CH4'!AC395*PCG!$C$5+N2O!AC395*PCG!$C$6+HFC!AC395+PFC!AC395+'SF6'!AC395</f>
        <v>0</v>
      </c>
      <c r="AD395" s="94">
        <f>+'CO2'!AD395+'abs CO2'!AD395+'CH4'!AD395*PCG!$C$5+N2O!AD395*PCG!$C$6+HFC!AD395+PFC!AD395+'SF6'!AD395</f>
        <v>0</v>
      </c>
      <c r="AE395" s="94">
        <f>+'CO2'!AE395+'abs CO2'!AE395+'CH4'!AE395*PCG!$C$5+N2O!AE395*PCG!$C$6+HFC!AE395+PFC!AE395+'SF6'!AE395</f>
        <v>0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0</v>
      </c>
      <c r="D399" s="33">
        <f t="shared" si="98"/>
        <v>0</v>
      </c>
      <c r="E399" s="33">
        <f t="shared" si="98"/>
        <v>0</v>
      </c>
      <c r="F399" s="33">
        <f t="shared" si="98"/>
        <v>0</v>
      </c>
      <c r="G399" s="33">
        <f t="shared" si="98"/>
        <v>0</v>
      </c>
      <c r="H399" s="33">
        <f t="shared" si="98"/>
        <v>0</v>
      </c>
      <c r="I399" s="33">
        <f t="shared" si="98"/>
        <v>0</v>
      </c>
      <c r="J399" s="33">
        <f t="shared" si="98"/>
        <v>0</v>
      </c>
      <c r="K399" s="33">
        <f t="shared" si="98"/>
        <v>0</v>
      </c>
      <c r="L399" s="33">
        <f t="shared" si="98"/>
        <v>0</v>
      </c>
      <c r="M399" s="33">
        <f t="shared" si="98"/>
        <v>0</v>
      </c>
      <c r="N399" s="33">
        <f t="shared" si="98"/>
        <v>0</v>
      </c>
      <c r="O399" s="33">
        <f t="shared" si="98"/>
        <v>0</v>
      </c>
      <c r="P399" s="33">
        <f t="shared" si="98"/>
        <v>0</v>
      </c>
      <c r="Q399" s="33">
        <f t="shared" si="98"/>
        <v>0</v>
      </c>
      <c r="R399" s="33">
        <f t="shared" si="98"/>
        <v>0</v>
      </c>
      <c r="S399" s="33">
        <f t="shared" si="98"/>
        <v>0</v>
      </c>
      <c r="T399" s="33">
        <f t="shared" si="98"/>
        <v>0</v>
      </c>
      <c r="U399" s="33">
        <f t="shared" si="98"/>
        <v>0</v>
      </c>
      <c r="V399" s="33">
        <f t="shared" si="98"/>
        <v>0</v>
      </c>
      <c r="W399" s="33">
        <f t="shared" si="98"/>
        <v>0</v>
      </c>
      <c r="X399" s="33">
        <f t="shared" si="98"/>
        <v>0</v>
      </c>
      <c r="Y399" s="33">
        <f t="shared" si="98"/>
        <v>0</v>
      </c>
      <c r="Z399" s="33">
        <f t="shared" si="98"/>
        <v>0</v>
      </c>
      <c r="AA399" s="33">
        <f t="shared" si="98"/>
        <v>0</v>
      </c>
      <c r="AB399" s="33">
        <f t="shared" si="98"/>
        <v>0</v>
      </c>
      <c r="AC399" s="33">
        <f t="shared" si="98"/>
        <v>0</v>
      </c>
      <c r="AD399" s="33">
        <f t="shared" si="98"/>
        <v>0</v>
      </c>
      <c r="AE399" s="33">
        <f t="shared" si="98"/>
        <v>0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0</v>
      </c>
      <c r="D401" s="33">
        <f t="shared" si="99"/>
        <v>0</v>
      </c>
      <c r="E401" s="33">
        <f t="shared" si="99"/>
        <v>0</v>
      </c>
      <c r="F401" s="33">
        <f t="shared" si="99"/>
        <v>0</v>
      </c>
      <c r="G401" s="33">
        <f t="shared" si="99"/>
        <v>0</v>
      </c>
      <c r="H401" s="33">
        <f t="shared" si="99"/>
        <v>0</v>
      </c>
      <c r="I401" s="33">
        <f t="shared" si="99"/>
        <v>0</v>
      </c>
      <c r="J401" s="33">
        <f t="shared" si="99"/>
        <v>0</v>
      </c>
      <c r="K401" s="33">
        <f t="shared" si="99"/>
        <v>0</v>
      </c>
      <c r="L401" s="33">
        <f t="shared" si="99"/>
        <v>0</v>
      </c>
      <c r="M401" s="33">
        <f t="shared" si="99"/>
        <v>0</v>
      </c>
      <c r="N401" s="33">
        <f t="shared" si="99"/>
        <v>0</v>
      </c>
      <c r="O401" s="33">
        <f t="shared" si="99"/>
        <v>0</v>
      </c>
      <c r="P401" s="33">
        <f t="shared" si="99"/>
        <v>0</v>
      </c>
      <c r="Q401" s="33">
        <f t="shared" si="99"/>
        <v>0</v>
      </c>
      <c r="R401" s="33">
        <f t="shared" si="99"/>
        <v>0</v>
      </c>
      <c r="S401" s="33">
        <f t="shared" si="99"/>
        <v>0</v>
      </c>
      <c r="T401" s="33">
        <f t="shared" si="99"/>
        <v>0</v>
      </c>
      <c r="U401" s="33">
        <f t="shared" si="99"/>
        <v>0</v>
      </c>
      <c r="V401" s="33">
        <f t="shared" si="99"/>
        <v>0</v>
      </c>
      <c r="W401" s="33">
        <f t="shared" si="99"/>
        <v>0</v>
      </c>
      <c r="X401" s="33">
        <f t="shared" si="99"/>
        <v>0</v>
      </c>
      <c r="Y401" s="33">
        <f t="shared" si="99"/>
        <v>0</v>
      </c>
      <c r="Z401" s="33">
        <f t="shared" si="99"/>
        <v>0</v>
      </c>
      <c r="AA401" s="33">
        <f t="shared" si="99"/>
        <v>0</v>
      </c>
      <c r="AB401" s="33">
        <f t="shared" si="99"/>
        <v>0</v>
      </c>
      <c r="AC401" s="33">
        <f t="shared" si="99"/>
        <v>0</v>
      </c>
      <c r="AD401" s="33">
        <f t="shared" si="99"/>
        <v>0</v>
      </c>
      <c r="AE401" s="33">
        <f t="shared" si="99"/>
        <v>0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</v>
      </c>
      <c r="D402" s="94">
        <f>+'CO2'!D402+'abs CO2'!D402+'CH4'!D402*PCG!$C$5+N2O!D402*PCG!$C$6+HFC!D402+PFC!D402+'SF6'!D402</f>
        <v>0</v>
      </c>
      <c r="E402" s="94">
        <f>+'CO2'!E402+'abs CO2'!E402+'CH4'!E402*PCG!$C$5+N2O!E402*PCG!$C$6+HFC!E402+PFC!E402+'SF6'!E402</f>
        <v>0</v>
      </c>
      <c r="F402" s="94">
        <f>+'CO2'!F402+'abs CO2'!F402+'CH4'!F402*PCG!$C$5+N2O!F402*PCG!$C$6+HFC!F402+PFC!F402+'SF6'!F402</f>
        <v>0</v>
      </c>
      <c r="G402" s="94">
        <f>+'CO2'!G402+'abs CO2'!G402+'CH4'!G402*PCG!$C$5+N2O!G402*PCG!$C$6+HFC!G402+PFC!G402+'SF6'!G402</f>
        <v>0</v>
      </c>
      <c r="H402" s="94">
        <f>+'CO2'!H402+'abs CO2'!H402+'CH4'!H402*PCG!$C$5+N2O!H402*PCG!$C$6+HFC!H402+PFC!H402+'SF6'!H402</f>
        <v>0</v>
      </c>
      <c r="I402" s="94">
        <f>+'CO2'!I402+'abs CO2'!I402+'CH4'!I402*PCG!$C$5+N2O!I402*PCG!$C$6+HFC!I402+PFC!I402+'SF6'!I402</f>
        <v>0</v>
      </c>
      <c r="J402" s="94">
        <f>+'CO2'!J402+'abs CO2'!J402+'CH4'!J402*PCG!$C$5+N2O!J402*PCG!$C$6+HFC!J402+PFC!J402+'SF6'!J402</f>
        <v>0</v>
      </c>
      <c r="K402" s="94">
        <f>+'CO2'!K402+'abs CO2'!K402+'CH4'!K402*PCG!$C$5+N2O!K402*PCG!$C$6+HFC!K402+PFC!K402+'SF6'!K402</f>
        <v>0</v>
      </c>
      <c r="L402" s="94">
        <f>+'CO2'!L402+'abs CO2'!L402+'CH4'!L402*PCG!$C$5+N2O!L402*PCG!$C$6+HFC!L402+PFC!L402+'SF6'!L402</f>
        <v>0</v>
      </c>
      <c r="M402" s="94">
        <f>+'CO2'!M402+'abs CO2'!M402+'CH4'!M402*PCG!$C$5+N2O!M402*PCG!$C$6+HFC!M402+PFC!M402+'SF6'!M402</f>
        <v>0</v>
      </c>
      <c r="N402" s="94">
        <f>+'CO2'!N402+'abs CO2'!N402+'CH4'!N402*PCG!$C$5+N2O!N402*PCG!$C$6+HFC!N402+PFC!N402+'SF6'!N402</f>
        <v>0</v>
      </c>
      <c r="O402" s="94">
        <f>+'CO2'!O402+'abs CO2'!O402+'CH4'!O402*PCG!$C$5+N2O!O402*PCG!$C$6+HFC!O402+PFC!O402+'SF6'!O402</f>
        <v>0</v>
      </c>
      <c r="P402" s="94">
        <f>+'CO2'!P402+'abs CO2'!P402+'CH4'!P402*PCG!$C$5+N2O!P402*PCG!$C$6+HFC!P402+PFC!P402+'SF6'!P402</f>
        <v>0</v>
      </c>
      <c r="Q402" s="94">
        <f>+'CO2'!Q402+'abs CO2'!Q402+'CH4'!Q402*PCG!$C$5+N2O!Q402*PCG!$C$6+HFC!Q402+PFC!Q402+'SF6'!Q402</f>
        <v>0</v>
      </c>
      <c r="R402" s="94">
        <f>+'CO2'!R402+'abs CO2'!R402+'CH4'!R402*PCG!$C$5+N2O!R402*PCG!$C$6+HFC!R402+PFC!R402+'SF6'!R402</f>
        <v>0</v>
      </c>
      <c r="S402" s="94">
        <f>+'CO2'!S402+'abs CO2'!S402+'CH4'!S402*PCG!$C$5+N2O!S402*PCG!$C$6+HFC!S402+PFC!S402+'SF6'!S402</f>
        <v>0</v>
      </c>
      <c r="T402" s="94">
        <f>+'CO2'!T402+'abs CO2'!T402+'CH4'!T402*PCG!$C$5+N2O!T402*PCG!$C$6+HFC!T402+PFC!T402+'SF6'!T402</f>
        <v>0</v>
      </c>
      <c r="U402" s="94">
        <f>+'CO2'!U402+'abs CO2'!U402+'CH4'!U402*PCG!$C$5+N2O!U402*PCG!$C$6+HFC!U402+PFC!U402+'SF6'!U402</f>
        <v>0</v>
      </c>
      <c r="V402" s="94">
        <f>+'CO2'!V402+'abs CO2'!V402+'CH4'!V402*PCG!$C$5+N2O!V402*PCG!$C$6+HFC!V402+PFC!V402+'SF6'!V402</f>
        <v>0</v>
      </c>
      <c r="W402" s="94">
        <f>+'CO2'!W402+'abs CO2'!W402+'CH4'!W402*PCG!$C$5+N2O!W402*PCG!$C$6+HFC!W402+PFC!W402+'SF6'!W402</f>
        <v>0</v>
      </c>
      <c r="X402" s="94">
        <f>+'CO2'!X402+'abs CO2'!X402+'CH4'!X402*PCG!$C$5+N2O!X402*PCG!$C$6+HFC!X402+PFC!X402+'SF6'!X402</f>
        <v>0</v>
      </c>
      <c r="Y402" s="94">
        <f>+'CO2'!Y402+'abs CO2'!Y402+'CH4'!Y402*PCG!$C$5+N2O!Y402*PCG!$C$6+HFC!Y402+PFC!Y402+'SF6'!Y402</f>
        <v>0</v>
      </c>
      <c r="Z402" s="94">
        <f>+'CO2'!Z402+'abs CO2'!Z402+'CH4'!Z402*PCG!$C$5+N2O!Z402*PCG!$C$6+HFC!Z402+PFC!Z402+'SF6'!Z402</f>
        <v>0</v>
      </c>
      <c r="AA402" s="94">
        <f>+'CO2'!AA402+'abs CO2'!AA402+'CH4'!AA402*PCG!$C$5+N2O!AA402*PCG!$C$6+HFC!AA402+PFC!AA402+'SF6'!AA402</f>
        <v>0</v>
      </c>
      <c r="AB402" s="94">
        <f>+'CO2'!AB402+'abs CO2'!AB402+'CH4'!AB402*PCG!$C$5+N2O!AB402*PCG!$C$6+HFC!AB402+PFC!AB402+'SF6'!AB402</f>
        <v>0</v>
      </c>
      <c r="AC402" s="94">
        <f>+'CO2'!AC402+'abs CO2'!AC402+'CH4'!AC402*PCG!$C$5+N2O!AC402*PCG!$C$6+HFC!AC402+PFC!AC402+'SF6'!AC402</f>
        <v>0</v>
      </c>
      <c r="AD402" s="94">
        <f>+'CO2'!AD402+'abs CO2'!AD402+'CH4'!AD402*PCG!$C$5+N2O!AD402*PCG!$C$6+HFC!AD402+PFC!AD402+'SF6'!AD402</f>
        <v>0</v>
      </c>
      <c r="AE402" s="94">
        <f>+'CO2'!AE402+'abs CO2'!AE402+'CH4'!AE402*PCG!$C$5+N2O!AE402*PCG!$C$6+HFC!AE402+PFC!AE402+'SF6'!AE402</f>
        <v>0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</v>
      </c>
      <c r="D403" s="94">
        <f>+'CO2'!D403+'abs CO2'!D403+'CH4'!D403*PCG!$C$5+N2O!D403*PCG!$C$6+HFC!D403+PFC!D403+'SF6'!D403</f>
        <v>0</v>
      </c>
      <c r="E403" s="94">
        <f>+'CO2'!E403+'abs CO2'!E403+'CH4'!E403*PCG!$C$5+N2O!E403*PCG!$C$6+HFC!E403+PFC!E403+'SF6'!E403</f>
        <v>0</v>
      </c>
      <c r="F403" s="94">
        <f>+'CO2'!F403+'abs CO2'!F403+'CH4'!F403*PCG!$C$5+N2O!F403*PCG!$C$6+HFC!F403+PFC!F403+'SF6'!F403</f>
        <v>0</v>
      </c>
      <c r="G403" s="94">
        <f>+'CO2'!G403+'abs CO2'!G403+'CH4'!G403*PCG!$C$5+N2O!G403*PCG!$C$6+HFC!G403+PFC!G403+'SF6'!G403</f>
        <v>0</v>
      </c>
      <c r="H403" s="94">
        <f>+'CO2'!H403+'abs CO2'!H403+'CH4'!H403*PCG!$C$5+N2O!H403*PCG!$C$6+HFC!H403+PFC!H403+'SF6'!H403</f>
        <v>0</v>
      </c>
      <c r="I403" s="94">
        <f>+'CO2'!I403+'abs CO2'!I403+'CH4'!I403*PCG!$C$5+N2O!I403*PCG!$C$6+HFC!I403+PFC!I403+'SF6'!I403</f>
        <v>0</v>
      </c>
      <c r="J403" s="94">
        <f>+'CO2'!J403+'abs CO2'!J403+'CH4'!J403*PCG!$C$5+N2O!J403*PCG!$C$6+HFC!J403+PFC!J403+'SF6'!J403</f>
        <v>0</v>
      </c>
      <c r="K403" s="94">
        <f>+'CO2'!K403+'abs CO2'!K403+'CH4'!K403*PCG!$C$5+N2O!K403*PCG!$C$6+HFC!K403+PFC!K403+'SF6'!K403</f>
        <v>0</v>
      </c>
      <c r="L403" s="94">
        <f>+'CO2'!L403+'abs CO2'!L403+'CH4'!L403*PCG!$C$5+N2O!L403*PCG!$C$6+HFC!L403+PFC!L403+'SF6'!L403</f>
        <v>0</v>
      </c>
      <c r="M403" s="94">
        <f>+'CO2'!M403+'abs CO2'!M403+'CH4'!M403*PCG!$C$5+N2O!M403*PCG!$C$6+HFC!M403+PFC!M403+'SF6'!M403</f>
        <v>0</v>
      </c>
      <c r="N403" s="94">
        <f>+'CO2'!N403+'abs CO2'!N403+'CH4'!N403*PCG!$C$5+N2O!N403*PCG!$C$6+HFC!N403+PFC!N403+'SF6'!N403</f>
        <v>0</v>
      </c>
      <c r="O403" s="94">
        <f>+'CO2'!O403+'abs CO2'!O403+'CH4'!O403*PCG!$C$5+N2O!O403*PCG!$C$6+HFC!O403+PFC!O403+'SF6'!O403</f>
        <v>0</v>
      </c>
      <c r="P403" s="94">
        <f>+'CO2'!P403+'abs CO2'!P403+'CH4'!P403*PCG!$C$5+N2O!P403*PCG!$C$6+HFC!P403+PFC!P403+'SF6'!P403</f>
        <v>0</v>
      </c>
      <c r="Q403" s="94">
        <f>+'CO2'!Q403+'abs CO2'!Q403+'CH4'!Q403*PCG!$C$5+N2O!Q403*PCG!$C$6+HFC!Q403+PFC!Q403+'SF6'!Q403</f>
        <v>0</v>
      </c>
      <c r="R403" s="94">
        <f>+'CO2'!R403+'abs CO2'!R403+'CH4'!R403*PCG!$C$5+N2O!R403*PCG!$C$6+HFC!R403+PFC!R403+'SF6'!R403</f>
        <v>0</v>
      </c>
      <c r="S403" s="94">
        <f>+'CO2'!S403+'abs CO2'!S403+'CH4'!S403*PCG!$C$5+N2O!S403*PCG!$C$6+HFC!S403+PFC!S403+'SF6'!S403</f>
        <v>0</v>
      </c>
      <c r="T403" s="94">
        <f>+'CO2'!T403+'abs CO2'!T403+'CH4'!T403*PCG!$C$5+N2O!T403*PCG!$C$6+HFC!T403+PFC!T403+'SF6'!T403</f>
        <v>0</v>
      </c>
      <c r="U403" s="94">
        <f>+'CO2'!U403+'abs CO2'!U403+'CH4'!U403*PCG!$C$5+N2O!U403*PCG!$C$6+HFC!U403+PFC!U403+'SF6'!U403</f>
        <v>0</v>
      </c>
      <c r="V403" s="94">
        <f>+'CO2'!V403+'abs CO2'!V403+'CH4'!V403*PCG!$C$5+N2O!V403*PCG!$C$6+HFC!V403+PFC!V403+'SF6'!V403</f>
        <v>0</v>
      </c>
      <c r="W403" s="94">
        <f>+'CO2'!W403+'abs CO2'!W403+'CH4'!W403*PCG!$C$5+N2O!W403*PCG!$C$6+HFC!W403+PFC!W403+'SF6'!W403</f>
        <v>0</v>
      </c>
      <c r="X403" s="94">
        <f>+'CO2'!X403+'abs CO2'!X403+'CH4'!X403*PCG!$C$5+N2O!X403*PCG!$C$6+HFC!X403+PFC!X403+'SF6'!X403</f>
        <v>0</v>
      </c>
      <c r="Y403" s="94">
        <f>+'CO2'!Y403+'abs CO2'!Y403+'CH4'!Y403*PCG!$C$5+N2O!Y403*PCG!$C$6+HFC!Y403+PFC!Y403+'SF6'!Y403</f>
        <v>0</v>
      </c>
      <c r="Z403" s="94">
        <f>+'CO2'!Z403+'abs CO2'!Z403+'CH4'!Z403*PCG!$C$5+N2O!Z403*PCG!$C$6+HFC!Z403+PFC!Z403+'SF6'!Z403</f>
        <v>0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</v>
      </c>
      <c r="D404" s="94">
        <f>+'CO2'!D404+'abs CO2'!D404+'CH4'!D404*PCG!$C$5+N2O!D404*PCG!$C$6+HFC!D404+PFC!D404+'SF6'!D404</f>
        <v>0</v>
      </c>
      <c r="E404" s="94">
        <f>+'CO2'!E404+'abs CO2'!E404+'CH4'!E404*PCG!$C$5+N2O!E404*PCG!$C$6+HFC!E404+PFC!E404+'SF6'!E404</f>
        <v>0</v>
      </c>
      <c r="F404" s="94">
        <f>+'CO2'!F404+'abs CO2'!F404+'CH4'!F404*PCG!$C$5+N2O!F404*PCG!$C$6+HFC!F404+PFC!F404+'SF6'!F404</f>
        <v>0</v>
      </c>
      <c r="G404" s="94">
        <f>+'CO2'!G404+'abs CO2'!G404+'CH4'!G404*PCG!$C$5+N2O!G404*PCG!$C$6+HFC!G404+PFC!G404+'SF6'!G404</f>
        <v>0</v>
      </c>
      <c r="H404" s="94">
        <f>+'CO2'!H404+'abs CO2'!H404+'CH4'!H404*PCG!$C$5+N2O!H404*PCG!$C$6+HFC!H404+PFC!H404+'SF6'!H404</f>
        <v>0</v>
      </c>
      <c r="I404" s="94">
        <f>+'CO2'!I404+'abs CO2'!I404+'CH4'!I404*PCG!$C$5+N2O!I404*PCG!$C$6+HFC!I404+PFC!I404+'SF6'!I404</f>
        <v>0</v>
      </c>
      <c r="J404" s="94">
        <f>+'CO2'!J404+'abs CO2'!J404+'CH4'!J404*PCG!$C$5+N2O!J404*PCG!$C$6+HFC!J404+PFC!J404+'SF6'!J404</f>
        <v>0</v>
      </c>
      <c r="K404" s="94">
        <f>+'CO2'!K404+'abs CO2'!K404+'CH4'!K404*PCG!$C$5+N2O!K404*PCG!$C$6+HFC!K404+PFC!K404+'SF6'!K404</f>
        <v>0</v>
      </c>
      <c r="L404" s="94">
        <f>+'CO2'!L404+'abs CO2'!L404+'CH4'!L404*PCG!$C$5+N2O!L404*PCG!$C$6+HFC!L404+PFC!L404+'SF6'!L404</f>
        <v>0</v>
      </c>
      <c r="M404" s="94">
        <f>+'CO2'!M404+'abs CO2'!M404+'CH4'!M404*PCG!$C$5+N2O!M404*PCG!$C$6+HFC!M404+PFC!M404+'SF6'!M404</f>
        <v>0</v>
      </c>
      <c r="N404" s="94">
        <f>+'CO2'!N404+'abs CO2'!N404+'CH4'!N404*PCG!$C$5+N2O!N404*PCG!$C$6+HFC!N404+PFC!N404+'SF6'!N404</f>
        <v>0</v>
      </c>
      <c r="O404" s="94">
        <f>+'CO2'!O404+'abs CO2'!O404+'CH4'!O404*PCG!$C$5+N2O!O404*PCG!$C$6+HFC!O404+PFC!O404+'SF6'!O404</f>
        <v>0</v>
      </c>
      <c r="P404" s="94">
        <f>+'CO2'!P404+'abs CO2'!P404+'CH4'!P404*PCG!$C$5+N2O!P404*PCG!$C$6+HFC!P404+PFC!P404+'SF6'!P404</f>
        <v>0</v>
      </c>
      <c r="Q404" s="94">
        <f>+'CO2'!Q404+'abs CO2'!Q404+'CH4'!Q404*PCG!$C$5+N2O!Q404*PCG!$C$6+HFC!Q404+PFC!Q404+'SF6'!Q404</f>
        <v>0</v>
      </c>
      <c r="R404" s="94">
        <f>+'CO2'!R404+'abs CO2'!R404+'CH4'!R404*PCG!$C$5+N2O!R404*PCG!$C$6+HFC!R404+PFC!R404+'SF6'!R404</f>
        <v>0</v>
      </c>
      <c r="S404" s="94">
        <f>+'CO2'!S404+'abs CO2'!S404+'CH4'!S404*PCG!$C$5+N2O!S404*PCG!$C$6+HFC!S404+PFC!S404+'SF6'!S404</f>
        <v>0</v>
      </c>
      <c r="T404" s="94">
        <f>+'CO2'!T404+'abs CO2'!T404+'CH4'!T404*PCG!$C$5+N2O!T404*PCG!$C$6+HFC!T404+PFC!T404+'SF6'!T404</f>
        <v>0</v>
      </c>
      <c r="U404" s="94">
        <f>+'CO2'!U404+'abs CO2'!U404+'CH4'!U404*PCG!$C$5+N2O!U404*PCG!$C$6+HFC!U404+PFC!U404+'SF6'!U404</f>
        <v>0</v>
      </c>
      <c r="V404" s="94">
        <f>+'CO2'!V404+'abs CO2'!V404+'CH4'!V404*PCG!$C$5+N2O!V404*PCG!$C$6+HFC!V404+PFC!V404+'SF6'!V404</f>
        <v>0</v>
      </c>
      <c r="W404" s="94">
        <f>+'CO2'!W404+'abs CO2'!W404+'CH4'!W404*PCG!$C$5+N2O!W404*PCG!$C$6+HFC!W404+PFC!W404+'SF6'!W404</f>
        <v>0</v>
      </c>
      <c r="X404" s="94">
        <f>+'CO2'!X404+'abs CO2'!X404+'CH4'!X404*PCG!$C$5+N2O!X404*PCG!$C$6+HFC!X404+PFC!X404+'SF6'!X404</f>
        <v>0</v>
      </c>
      <c r="Y404" s="94">
        <f>+'CO2'!Y404+'abs CO2'!Y404+'CH4'!Y404*PCG!$C$5+N2O!Y404*PCG!$C$6+HFC!Y404+PFC!Y404+'SF6'!Y404</f>
        <v>0</v>
      </c>
      <c r="Z404" s="94">
        <f>+'CO2'!Z404+'abs CO2'!Z404+'CH4'!Z404*PCG!$C$5+N2O!Z404*PCG!$C$6+HFC!Z404+PFC!Z404+'SF6'!Z404</f>
        <v>0</v>
      </c>
      <c r="AA404" s="94">
        <f>+'CO2'!AA404+'abs CO2'!AA404+'CH4'!AA404*PCG!$C$5+N2O!AA404*PCG!$C$6+HFC!AA404+PFC!AA404+'SF6'!AA404</f>
        <v>0</v>
      </c>
      <c r="AB404" s="94">
        <f>+'CO2'!AB404+'abs CO2'!AB404+'CH4'!AB404*PCG!$C$5+N2O!AB404*PCG!$C$6+HFC!AB404+PFC!AB404+'SF6'!AB404</f>
        <v>0</v>
      </c>
      <c r="AC404" s="94">
        <f>+'CO2'!AC404+'abs CO2'!AC404+'CH4'!AC404*PCG!$C$5+N2O!AC404*PCG!$C$6+HFC!AC404+PFC!AC404+'SF6'!AC404</f>
        <v>0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0</v>
      </c>
      <c r="D407" s="33">
        <f t="shared" si="100"/>
        <v>0</v>
      </c>
      <c r="E407" s="33">
        <f t="shared" si="100"/>
        <v>0</v>
      </c>
      <c r="F407" s="33">
        <f t="shared" si="100"/>
        <v>0</v>
      </c>
      <c r="G407" s="33">
        <f t="shared" si="100"/>
        <v>0</v>
      </c>
      <c r="H407" s="33">
        <f t="shared" si="100"/>
        <v>0</v>
      </c>
      <c r="I407" s="33">
        <f t="shared" si="100"/>
        <v>0</v>
      </c>
      <c r="J407" s="33">
        <f t="shared" si="100"/>
        <v>0</v>
      </c>
      <c r="K407" s="33">
        <f t="shared" si="100"/>
        <v>0</v>
      </c>
      <c r="L407" s="33">
        <f t="shared" si="100"/>
        <v>0</v>
      </c>
      <c r="M407" s="33">
        <f t="shared" si="100"/>
        <v>0</v>
      </c>
      <c r="N407" s="33">
        <f t="shared" si="100"/>
        <v>0</v>
      </c>
      <c r="O407" s="33">
        <f t="shared" si="100"/>
        <v>0</v>
      </c>
      <c r="P407" s="33">
        <f t="shared" si="100"/>
        <v>0</v>
      </c>
      <c r="Q407" s="33">
        <f t="shared" si="100"/>
        <v>0</v>
      </c>
      <c r="R407" s="33">
        <f t="shared" si="100"/>
        <v>0</v>
      </c>
      <c r="S407" s="33">
        <f t="shared" si="100"/>
        <v>0</v>
      </c>
      <c r="T407" s="33">
        <f t="shared" si="100"/>
        <v>0</v>
      </c>
      <c r="U407" s="33">
        <f t="shared" si="100"/>
        <v>0</v>
      </c>
      <c r="V407" s="33">
        <f t="shared" si="100"/>
        <v>0</v>
      </c>
      <c r="W407" s="33">
        <f t="shared" si="100"/>
        <v>0</v>
      </c>
      <c r="X407" s="33">
        <f t="shared" si="100"/>
        <v>0</v>
      </c>
      <c r="Y407" s="33">
        <f t="shared" si="100"/>
        <v>0</v>
      </c>
      <c r="Z407" s="33">
        <f t="shared" si="100"/>
        <v>0</v>
      </c>
      <c r="AA407" s="33">
        <f t="shared" si="100"/>
        <v>0</v>
      </c>
      <c r="AB407" s="33">
        <f t="shared" si="100"/>
        <v>0</v>
      </c>
      <c r="AC407" s="33">
        <f t="shared" si="100"/>
        <v>0</v>
      </c>
      <c r="AD407" s="33">
        <f t="shared" si="100"/>
        <v>0</v>
      </c>
      <c r="AE407" s="33">
        <f t="shared" si="100"/>
        <v>0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0</v>
      </c>
      <c r="D409" s="33">
        <f t="shared" si="101"/>
        <v>0</v>
      </c>
      <c r="E409" s="33">
        <f t="shared" si="101"/>
        <v>0</v>
      </c>
      <c r="F409" s="33">
        <f t="shared" si="101"/>
        <v>0</v>
      </c>
      <c r="G409" s="33">
        <f t="shared" si="101"/>
        <v>0</v>
      </c>
      <c r="H409" s="33">
        <f t="shared" si="101"/>
        <v>0</v>
      </c>
      <c r="I409" s="33">
        <f t="shared" si="101"/>
        <v>0</v>
      </c>
      <c r="J409" s="33">
        <f t="shared" si="101"/>
        <v>0</v>
      </c>
      <c r="K409" s="33">
        <f t="shared" si="101"/>
        <v>0</v>
      </c>
      <c r="L409" s="33">
        <f t="shared" si="101"/>
        <v>0</v>
      </c>
      <c r="M409" s="33">
        <f t="shared" si="101"/>
        <v>0</v>
      </c>
      <c r="N409" s="33">
        <f t="shared" si="101"/>
        <v>0</v>
      </c>
      <c r="O409" s="33">
        <f t="shared" si="101"/>
        <v>0</v>
      </c>
      <c r="P409" s="33">
        <f t="shared" si="101"/>
        <v>0</v>
      </c>
      <c r="Q409" s="33">
        <f t="shared" si="101"/>
        <v>0</v>
      </c>
      <c r="R409" s="33">
        <f t="shared" si="101"/>
        <v>0</v>
      </c>
      <c r="S409" s="33">
        <f t="shared" si="101"/>
        <v>0</v>
      </c>
      <c r="T409" s="33">
        <f t="shared" si="101"/>
        <v>0</v>
      </c>
      <c r="U409" s="33">
        <f t="shared" si="101"/>
        <v>0</v>
      </c>
      <c r="V409" s="33">
        <f t="shared" si="101"/>
        <v>0</v>
      </c>
      <c r="W409" s="33">
        <f t="shared" si="101"/>
        <v>0</v>
      </c>
      <c r="X409" s="33">
        <f t="shared" si="101"/>
        <v>0</v>
      </c>
      <c r="Y409" s="33">
        <f t="shared" si="101"/>
        <v>0</v>
      </c>
      <c r="Z409" s="33">
        <f t="shared" si="101"/>
        <v>0</v>
      </c>
      <c r="AA409" s="33">
        <f t="shared" si="101"/>
        <v>0</v>
      </c>
      <c r="AB409" s="33">
        <f t="shared" si="101"/>
        <v>0</v>
      </c>
      <c r="AC409" s="33">
        <f t="shared" si="101"/>
        <v>0</v>
      </c>
      <c r="AD409" s="33">
        <f t="shared" si="101"/>
        <v>0</v>
      </c>
      <c r="AE409" s="33">
        <f t="shared" si="101"/>
        <v>0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0</v>
      </c>
      <c r="D410" s="94">
        <f>+'CO2'!D410+'abs CO2'!D410+'CH4'!D410*PCG!$C$5+N2O!D410*PCG!$C$6+HFC!D410+PFC!D410+'SF6'!D410</f>
        <v>0</v>
      </c>
      <c r="E410" s="94">
        <f>+'CO2'!E410+'abs CO2'!E410+'CH4'!E410*PCG!$C$5+N2O!E410*PCG!$C$6+HFC!E410+PFC!E410+'SF6'!E410</f>
        <v>0</v>
      </c>
      <c r="F410" s="94">
        <f>+'CO2'!F410+'abs CO2'!F410+'CH4'!F410*PCG!$C$5+N2O!F410*PCG!$C$6+HFC!F410+PFC!F410+'SF6'!F410</f>
        <v>0</v>
      </c>
      <c r="G410" s="94">
        <f>+'CO2'!G410+'abs CO2'!G410+'CH4'!G410*PCG!$C$5+N2O!G410*PCG!$C$6+HFC!G410+PFC!G410+'SF6'!G410</f>
        <v>0</v>
      </c>
      <c r="H410" s="94">
        <f>+'CO2'!H410+'abs CO2'!H410+'CH4'!H410*PCG!$C$5+N2O!H410*PCG!$C$6+HFC!H410+PFC!H410+'SF6'!H410</f>
        <v>0</v>
      </c>
      <c r="I410" s="94">
        <f>+'CO2'!I410+'abs CO2'!I410+'CH4'!I410*PCG!$C$5+N2O!I410*PCG!$C$6+HFC!I410+PFC!I410+'SF6'!I410</f>
        <v>0</v>
      </c>
      <c r="J410" s="94">
        <f>+'CO2'!J410+'abs CO2'!J410+'CH4'!J410*PCG!$C$5+N2O!J410*PCG!$C$6+HFC!J410+PFC!J410+'SF6'!J410</f>
        <v>0</v>
      </c>
      <c r="K410" s="94">
        <f>+'CO2'!K410+'abs CO2'!K410+'CH4'!K410*PCG!$C$5+N2O!K410*PCG!$C$6+HFC!K410+PFC!K410+'SF6'!K410</f>
        <v>0</v>
      </c>
      <c r="L410" s="94">
        <f>+'CO2'!L410+'abs CO2'!L410+'CH4'!L410*PCG!$C$5+N2O!L410*PCG!$C$6+HFC!L410+PFC!L410+'SF6'!L410</f>
        <v>0</v>
      </c>
      <c r="M410" s="94">
        <f>+'CO2'!M410+'abs CO2'!M410+'CH4'!M410*PCG!$C$5+N2O!M410*PCG!$C$6+HFC!M410+PFC!M410+'SF6'!M410</f>
        <v>0</v>
      </c>
      <c r="N410" s="94">
        <f>+'CO2'!N410+'abs CO2'!N410+'CH4'!N410*PCG!$C$5+N2O!N410*PCG!$C$6+HFC!N410+PFC!N410+'SF6'!N410</f>
        <v>0</v>
      </c>
      <c r="O410" s="94">
        <f>+'CO2'!O410+'abs CO2'!O410+'CH4'!O410*PCG!$C$5+N2O!O410*PCG!$C$6+HFC!O410+PFC!O410+'SF6'!O410</f>
        <v>0</v>
      </c>
      <c r="P410" s="94">
        <f>+'CO2'!P410+'abs CO2'!P410+'CH4'!P410*PCG!$C$5+N2O!P410*PCG!$C$6+HFC!P410+PFC!P410+'SF6'!P410</f>
        <v>0</v>
      </c>
      <c r="Q410" s="94">
        <f>+'CO2'!Q410+'abs CO2'!Q410+'CH4'!Q410*PCG!$C$5+N2O!Q410*PCG!$C$6+HFC!Q410+PFC!Q410+'SF6'!Q410</f>
        <v>0</v>
      </c>
      <c r="R410" s="94">
        <f>+'CO2'!R410+'abs CO2'!R410+'CH4'!R410*PCG!$C$5+N2O!R410*PCG!$C$6+HFC!R410+PFC!R410+'SF6'!R410</f>
        <v>0</v>
      </c>
      <c r="S410" s="94">
        <f>+'CO2'!S410+'abs CO2'!S410+'CH4'!S410*PCG!$C$5+N2O!S410*PCG!$C$6+HFC!S410+PFC!S410+'SF6'!S410</f>
        <v>0</v>
      </c>
      <c r="T410" s="94">
        <f>+'CO2'!T410+'abs CO2'!T410+'CH4'!T410*PCG!$C$5+N2O!T410*PCG!$C$6+HFC!T410+PFC!T410+'SF6'!T410</f>
        <v>0</v>
      </c>
      <c r="U410" s="94">
        <f>+'CO2'!U410+'abs CO2'!U410+'CH4'!U410*PCG!$C$5+N2O!U410*PCG!$C$6+HFC!U410+PFC!U410+'SF6'!U410</f>
        <v>0</v>
      </c>
      <c r="V410" s="94">
        <f>+'CO2'!V410+'abs CO2'!V410+'CH4'!V410*PCG!$C$5+N2O!V410*PCG!$C$6+HFC!V410+PFC!V410+'SF6'!V410</f>
        <v>0</v>
      </c>
      <c r="W410" s="94">
        <f>+'CO2'!W410+'abs CO2'!W410+'CH4'!W410*PCG!$C$5+N2O!W410*PCG!$C$6+HFC!W410+PFC!W410+'SF6'!W410</f>
        <v>0</v>
      </c>
      <c r="X410" s="94">
        <f>+'CO2'!X410+'abs CO2'!X410+'CH4'!X410*PCG!$C$5+N2O!X410*PCG!$C$6+HFC!X410+PFC!X410+'SF6'!X410</f>
        <v>0</v>
      </c>
      <c r="Y410" s="94">
        <f>+'CO2'!Y410+'abs CO2'!Y410+'CH4'!Y410*PCG!$C$5+N2O!Y410*PCG!$C$6+HFC!Y410+PFC!Y410+'SF6'!Y410</f>
        <v>0</v>
      </c>
      <c r="Z410" s="94">
        <f>+'CO2'!Z410+'abs CO2'!Z410+'CH4'!Z410*PCG!$C$5+N2O!Z410*PCG!$C$6+HFC!Z410+PFC!Z410+'SF6'!Z410</f>
        <v>0</v>
      </c>
      <c r="AA410" s="94">
        <f>+'CO2'!AA410+'abs CO2'!AA410+'CH4'!AA410*PCG!$C$5+N2O!AA410*PCG!$C$6+HFC!AA410+PFC!AA410+'SF6'!AA410</f>
        <v>0</v>
      </c>
      <c r="AB410" s="94">
        <f>+'CO2'!AB410+'abs CO2'!AB410+'CH4'!AB410*PCG!$C$5+N2O!AB410*PCG!$C$6+HFC!AB410+PFC!AB410+'SF6'!AB410</f>
        <v>0</v>
      </c>
      <c r="AC410" s="94">
        <f>+'CO2'!AC410+'abs CO2'!AC410+'CH4'!AC410*PCG!$C$5+N2O!AC410*PCG!$C$6+HFC!AC410+PFC!AC410+'SF6'!AC410</f>
        <v>0</v>
      </c>
      <c r="AD410" s="94">
        <f>+'CO2'!AD410+'abs CO2'!AD410+'CH4'!AD410*PCG!$C$5+N2O!AD410*PCG!$C$6+HFC!AD410+PFC!AD410+'SF6'!AD410</f>
        <v>0</v>
      </c>
      <c r="AE410" s="94">
        <f>+'CO2'!AE410+'abs CO2'!AE410+'CH4'!AE410*PCG!$C$5+N2O!AE410*PCG!$C$6+HFC!AE410+PFC!AE410+'SF6'!AE410</f>
        <v>0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0</v>
      </c>
      <c r="D411" s="94">
        <f>+'CO2'!D411+'abs CO2'!D411+'CH4'!D411*PCG!$C$5+N2O!D411*PCG!$C$6+HFC!D411+PFC!D411+'SF6'!D411</f>
        <v>0</v>
      </c>
      <c r="E411" s="94">
        <f>+'CO2'!E411+'abs CO2'!E411+'CH4'!E411*PCG!$C$5+N2O!E411*PCG!$C$6+HFC!E411+PFC!E411+'SF6'!E411</f>
        <v>0</v>
      </c>
      <c r="F411" s="94">
        <f>+'CO2'!F411+'abs CO2'!F411+'CH4'!F411*PCG!$C$5+N2O!F411*PCG!$C$6+HFC!F411+PFC!F411+'SF6'!F411</f>
        <v>0</v>
      </c>
      <c r="G411" s="94">
        <f>+'CO2'!G411+'abs CO2'!G411+'CH4'!G411*PCG!$C$5+N2O!G411*PCG!$C$6+HFC!G411+PFC!G411+'SF6'!G411</f>
        <v>0</v>
      </c>
      <c r="H411" s="94">
        <f>+'CO2'!H411+'abs CO2'!H411+'CH4'!H411*PCG!$C$5+N2O!H411*PCG!$C$6+HFC!H411+PFC!H411+'SF6'!H411</f>
        <v>0</v>
      </c>
      <c r="I411" s="94">
        <f>+'CO2'!I411+'abs CO2'!I411+'CH4'!I411*PCG!$C$5+N2O!I411*PCG!$C$6+HFC!I411+PFC!I411+'SF6'!I411</f>
        <v>0</v>
      </c>
      <c r="J411" s="94">
        <f>+'CO2'!J411+'abs CO2'!J411+'CH4'!J411*PCG!$C$5+N2O!J411*PCG!$C$6+HFC!J411+PFC!J411+'SF6'!J411</f>
        <v>0</v>
      </c>
      <c r="K411" s="94">
        <f>+'CO2'!K411+'abs CO2'!K411+'CH4'!K411*PCG!$C$5+N2O!K411*PCG!$C$6+HFC!K411+PFC!K411+'SF6'!K411</f>
        <v>0</v>
      </c>
      <c r="L411" s="94">
        <f>+'CO2'!L411+'abs CO2'!L411+'CH4'!L411*PCG!$C$5+N2O!L411*PCG!$C$6+HFC!L411+PFC!L411+'SF6'!L411</f>
        <v>0</v>
      </c>
      <c r="M411" s="94">
        <f>+'CO2'!M411+'abs CO2'!M411+'CH4'!M411*PCG!$C$5+N2O!M411*PCG!$C$6+HFC!M411+PFC!M411+'SF6'!M411</f>
        <v>0</v>
      </c>
      <c r="N411" s="94">
        <f>+'CO2'!N411+'abs CO2'!N411+'CH4'!N411*PCG!$C$5+N2O!N411*PCG!$C$6+HFC!N411+PFC!N411+'SF6'!N411</f>
        <v>0</v>
      </c>
      <c r="O411" s="94">
        <f>+'CO2'!O411+'abs CO2'!O411+'CH4'!O411*PCG!$C$5+N2O!O411*PCG!$C$6+HFC!O411+PFC!O411+'SF6'!O411</f>
        <v>0</v>
      </c>
      <c r="P411" s="94">
        <f>+'CO2'!P411+'abs CO2'!P411+'CH4'!P411*PCG!$C$5+N2O!P411*PCG!$C$6+HFC!P411+PFC!P411+'SF6'!P411</f>
        <v>0</v>
      </c>
      <c r="Q411" s="94">
        <f>+'CO2'!Q411+'abs CO2'!Q411+'CH4'!Q411*PCG!$C$5+N2O!Q411*PCG!$C$6+HFC!Q411+PFC!Q411+'SF6'!Q411</f>
        <v>0</v>
      </c>
      <c r="R411" s="94">
        <f>+'CO2'!R411+'abs CO2'!R411+'CH4'!R411*PCG!$C$5+N2O!R411*PCG!$C$6+HFC!R411+PFC!R411+'SF6'!R411</f>
        <v>0</v>
      </c>
      <c r="S411" s="94">
        <f>+'CO2'!S411+'abs CO2'!S411+'CH4'!S411*PCG!$C$5+N2O!S411*PCG!$C$6+HFC!S411+PFC!S411+'SF6'!S411</f>
        <v>0</v>
      </c>
      <c r="T411" s="94">
        <f>+'CO2'!T411+'abs CO2'!T411+'CH4'!T411*PCG!$C$5+N2O!T411*PCG!$C$6+HFC!T411+PFC!T411+'SF6'!T411</f>
        <v>0</v>
      </c>
      <c r="U411" s="94">
        <f>+'CO2'!U411+'abs CO2'!U411+'CH4'!U411*PCG!$C$5+N2O!U411*PCG!$C$6+HFC!U411+PFC!U411+'SF6'!U411</f>
        <v>0</v>
      </c>
      <c r="V411" s="94">
        <f>+'CO2'!V411+'abs CO2'!V411+'CH4'!V411*PCG!$C$5+N2O!V411*PCG!$C$6+HFC!V411+PFC!V411+'SF6'!V411</f>
        <v>0</v>
      </c>
      <c r="W411" s="94">
        <f>+'CO2'!W411+'abs CO2'!W411+'CH4'!W411*PCG!$C$5+N2O!W411*PCG!$C$6+HFC!W411+PFC!W411+'SF6'!W411</f>
        <v>0</v>
      </c>
      <c r="X411" s="94">
        <f>+'CO2'!X411+'abs CO2'!X411+'CH4'!X411*PCG!$C$5+N2O!X411*PCG!$C$6+HFC!X411+PFC!X411+'SF6'!X411</f>
        <v>0</v>
      </c>
      <c r="Y411" s="94">
        <f>+'CO2'!Y411+'abs CO2'!Y411+'CH4'!Y411*PCG!$C$5+N2O!Y411*PCG!$C$6+HFC!Y411+PFC!Y411+'SF6'!Y411</f>
        <v>0</v>
      </c>
      <c r="Z411" s="94">
        <f>+'CO2'!Z411+'abs CO2'!Z411+'CH4'!Z411*PCG!$C$5+N2O!Z411*PCG!$C$6+HFC!Z411+PFC!Z411+'SF6'!Z411</f>
        <v>0</v>
      </c>
      <c r="AA411" s="94">
        <f>+'CO2'!AA411+'abs CO2'!AA411+'CH4'!AA411*PCG!$C$5+N2O!AA411*PCG!$C$6+HFC!AA411+PFC!AA411+'SF6'!AA411</f>
        <v>0</v>
      </c>
      <c r="AB411" s="94">
        <f>+'CO2'!AB411+'abs CO2'!AB411+'CH4'!AB411*PCG!$C$5+N2O!AB411*PCG!$C$6+HFC!AB411+PFC!AB411+'SF6'!AB411</f>
        <v>0</v>
      </c>
      <c r="AC411" s="94">
        <f>+'CO2'!AC411+'abs CO2'!AC411+'CH4'!AC411*PCG!$C$5+N2O!AC411*PCG!$C$6+HFC!AC411+PFC!AC411+'SF6'!AC411</f>
        <v>0</v>
      </c>
      <c r="AD411" s="94">
        <f>+'CO2'!AD411+'abs CO2'!AD411+'CH4'!AD411*PCG!$C$5+N2O!AD411*PCG!$C$6+HFC!AD411+PFC!AD411+'SF6'!AD411</f>
        <v>0</v>
      </c>
      <c r="AE411" s="94">
        <f>+'CO2'!AE411+'abs CO2'!AE411+'CH4'!AE411*PCG!$C$5+N2O!AE411*PCG!$C$6+HFC!AE411+PFC!AE411+'SF6'!AE411</f>
        <v>0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0</v>
      </c>
      <c r="D412" s="94">
        <f>+'CO2'!D412+'abs CO2'!D412+'CH4'!D412*PCG!$C$5+N2O!D412*PCG!$C$6+HFC!D412+PFC!D412+'SF6'!D412</f>
        <v>0</v>
      </c>
      <c r="E412" s="94">
        <f>+'CO2'!E412+'abs CO2'!E412+'CH4'!E412*PCG!$C$5+N2O!E412*PCG!$C$6+HFC!E412+PFC!E412+'SF6'!E412</f>
        <v>0</v>
      </c>
      <c r="F412" s="94">
        <f>+'CO2'!F412+'abs CO2'!F412+'CH4'!F412*PCG!$C$5+N2O!F412*PCG!$C$6+HFC!F412+PFC!F412+'SF6'!F412</f>
        <v>0</v>
      </c>
      <c r="G412" s="94">
        <f>+'CO2'!G412+'abs CO2'!G412+'CH4'!G412*PCG!$C$5+N2O!G412*PCG!$C$6+HFC!G412+PFC!G412+'SF6'!G412</f>
        <v>0</v>
      </c>
      <c r="H412" s="94">
        <f>+'CO2'!H412+'abs CO2'!H412+'CH4'!H412*PCG!$C$5+N2O!H412*PCG!$C$6+HFC!H412+PFC!H412+'SF6'!H412</f>
        <v>0</v>
      </c>
      <c r="I412" s="94">
        <f>+'CO2'!I412+'abs CO2'!I412+'CH4'!I412*PCG!$C$5+N2O!I412*PCG!$C$6+HFC!I412+PFC!I412+'SF6'!I412</f>
        <v>0</v>
      </c>
      <c r="J412" s="94">
        <f>+'CO2'!J412+'abs CO2'!J412+'CH4'!J412*PCG!$C$5+N2O!J412*PCG!$C$6+HFC!J412+PFC!J412+'SF6'!J412</f>
        <v>0</v>
      </c>
      <c r="K412" s="94">
        <f>+'CO2'!K412+'abs CO2'!K412+'CH4'!K412*PCG!$C$5+N2O!K412*PCG!$C$6+HFC!K412+PFC!K412+'SF6'!K412</f>
        <v>0</v>
      </c>
      <c r="L412" s="94">
        <f>+'CO2'!L412+'abs CO2'!L412+'CH4'!L412*PCG!$C$5+N2O!L412*PCG!$C$6+HFC!L412+PFC!L412+'SF6'!L412</f>
        <v>0</v>
      </c>
      <c r="M412" s="94">
        <f>+'CO2'!M412+'abs CO2'!M412+'CH4'!M412*PCG!$C$5+N2O!M412*PCG!$C$6+HFC!M412+PFC!M412+'SF6'!M412</f>
        <v>0</v>
      </c>
      <c r="N412" s="94">
        <f>+'CO2'!N412+'abs CO2'!N412+'CH4'!N412*PCG!$C$5+N2O!N412*PCG!$C$6+HFC!N412+PFC!N412+'SF6'!N412</f>
        <v>0</v>
      </c>
      <c r="O412" s="94">
        <f>+'CO2'!O412+'abs CO2'!O412+'CH4'!O412*PCG!$C$5+N2O!O412*PCG!$C$6+HFC!O412+PFC!O412+'SF6'!O412</f>
        <v>0</v>
      </c>
      <c r="P412" s="94">
        <f>+'CO2'!P412+'abs CO2'!P412+'CH4'!P412*PCG!$C$5+N2O!P412*PCG!$C$6+HFC!P412+PFC!P412+'SF6'!P412</f>
        <v>0</v>
      </c>
      <c r="Q412" s="94">
        <f>+'CO2'!Q412+'abs CO2'!Q412+'CH4'!Q412*PCG!$C$5+N2O!Q412*PCG!$C$6+HFC!Q412+PFC!Q412+'SF6'!Q412</f>
        <v>0</v>
      </c>
      <c r="R412" s="94">
        <f>+'CO2'!R412+'abs CO2'!R412+'CH4'!R412*PCG!$C$5+N2O!R412*PCG!$C$6+HFC!R412+PFC!R412+'SF6'!R412</f>
        <v>0</v>
      </c>
      <c r="S412" s="94">
        <f>+'CO2'!S412+'abs CO2'!S412+'CH4'!S412*PCG!$C$5+N2O!S412*PCG!$C$6+HFC!S412+PFC!S412+'SF6'!S412</f>
        <v>0</v>
      </c>
      <c r="T412" s="94">
        <f>+'CO2'!T412+'abs CO2'!T412+'CH4'!T412*PCG!$C$5+N2O!T412*PCG!$C$6+HFC!T412+PFC!T412+'SF6'!T412</f>
        <v>0</v>
      </c>
      <c r="U412" s="94">
        <f>+'CO2'!U412+'abs CO2'!U412+'CH4'!U412*PCG!$C$5+N2O!U412*PCG!$C$6+HFC!U412+PFC!U412+'SF6'!U412</f>
        <v>0</v>
      </c>
      <c r="V412" s="94">
        <f>+'CO2'!V412+'abs CO2'!V412+'CH4'!V412*PCG!$C$5+N2O!V412*PCG!$C$6+HFC!V412+PFC!V412+'SF6'!V412</f>
        <v>0</v>
      </c>
      <c r="W412" s="94">
        <f>+'CO2'!W412+'abs CO2'!W412+'CH4'!W412*PCG!$C$5+N2O!W412*PCG!$C$6+HFC!W412+PFC!W412+'SF6'!W412</f>
        <v>0</v>
      </c>
      <c r="X412" s="94">
        <f>+'CO2'!X412+'abs CO2'!X412+'CH4'!X412*PCG!$C$5+N2O!X412*PCG!$C$6+HFC!X412+PFC!X412+'SF6'!X412</f>
        <v>0</v>
      </c>
      <c r="Y412" s="94">
        <f>+'CO2'!Y412+'abs CO2'!Y412+'CH4'!Y412*PCG!$C$5+N2O!Y412*PCG!$C$6+HFC!Y412+PFC!Y412+'SF6'!Y412</f>
        <v>0</v>
      </c>
      <c r="Z412" s="94">
        <f>+'CO2'!Z412+'abs CO2'!Z412+'CH4'!Z412*PCG!$C$5+N2O!Z412*PCG!$C$6+HFC!Z412+PFC!Z412+'SF6'!Z412</f>
        <v>0</v>
      </c>
      <c r="AA412" s="94">
        <f>+'CO2'!AA412+'abs CO2'!AA412+'CH4'!AA412*PCG!$C$5+N2O!AA412*PCG!$C$6+HFC!AA412+PFC!AA412+'SF6'!AA412</f>
        <v>0</v>
      </c>
      <c r="AB412" s="94">
        <f>+'CO2'!AB412+'abs CO2'!AB412+'CH4'!AB412*PCG!$C$5+N2O!AB412*PCG!$C$6+HFC!AB412+PFC!AB412+'SF6'!AB412</f>
        <v>0</v>
      </c>
      <c r="AC412" s="94">
        <f>+'CO2'!AC412+'abs CO2'!AC412+'CH4'!AC412*PCG!$C$5+N2O!AC412*PCG!$C$6+HFC!AC412+PFC!AC412+'SF6'!AC412</f>
        <v>0</v>
      </c>
      <c r="AD412" s="94">
        <f>+'CO2'!AD412+'abs CO2'!AD412+'CH4'!AD412*PCG!$C$5+N2O!AD412*PCG!$C$6+HFC!AD412+PFC!AD412+'SF6'!AD412</f>
        <v>0</v>
      </c>
      <c r="AE412" s="94">
        <f>+'CO2'!AE412+'abs CO2'!AE412+'CH4'!AE412*PCG!$C$5+N2O!AE412*PCG!$C$6+HFC!AE412+PFC!AE412+'SF6'!AE412</f>
        <v>0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0</v>
      </c>
      <c r="P413" s="94">
        <f>+'CO2'!P413+'abs CO2'!P413+'CH4'!P413*PCG!$C$5+N2O!P413*PCG!$C$6+HFC!P413+PFC!P413+'SF6'!P413</f>
        <v>0</v>
      </c>
      <c r="Q413" s="94">
        <f>+'CO2'!Q413+'abs CO2'!Q413+'CH4'!Q413*PCG!$C$5+N2O!Q413*PCG!$C$6+HFC!Q413+PFC!Q413+'SF6'!Q413</f>
        <v>0</v>
      </c>
      <c r="R413" s="94">
        <f>+'CO2'!R413+'abs CO2'!R413+'CH4'!R413*PCG!$C$5+N2O!R413*PCG!$C$6+HFC!R413+PFC!R413+'SF6'!R413</f>
        <v>0</v>
      </c>
      <c r="S413" s="94">
        <f>+'CO2'!S413+'abs CO2'!S413+'CH4'!S413*PCG!$C$5+N2O!S413*PCG!$C$6+HFC!S413+PFC!S413+'SF6'!S413</f>
        <v>0</v>
      </c>
      <c r="T413" s="94">
        <f>+'CO2'!T413+'abs CO2'!T413+'CH4'!T413*PCG!$C$5+N2O!T413*PCG!$C$6+HFC!T413+PFC!T413+'SF6'!T413</f>
        <v>0</v>
      </c>
      <c r="U413" s="94">
        <f>+'CO2'!U413+'abs CO2'!U413+'CH4'!U413*PCG!$C$5+N2O!U413*PCG!$C$6+HFC!U413+PFC!U413+'SF6'!U413</f>
        <v>0</v>
      </c>
      <c r="V413" s="94">
        <f>+'CO2'!V413+'abs CO2'!V413+'CH4'!V413*PCG!$C$5+N2O!V413*PCG!$C$6+HFC!V413+PFC!V413+'SF6'!V413</f>
        <v>0</v>
      </c>
      <c r="W413" s="94">
        <f>+'CO2'!W413+'abs CO2'!W413+'CH4'!W413*PCG!$C$5+N2O!W413*PCG!$C$6+HFC!W413+PFC!W413+'SF6'!W413</f>
        <v>0</v>
      </c>
      <c r="X413" s="94">
        <f>+'CO2'!X413+'abs CO2'!X413+'CH4'!X413*PCG!$C$5+N2O!X413*PCG!$C$6+HFC!X413+PFC!X413+'SF6'!X413</f>
        <v>0</v>
      </c>
      <c r="Y413" s="94">
        <f>+'CO2'!Y413+'abs CO2'!Y413+'CH4'!Y413*PCG!$C$5+N2O!Y413*PCG!$C$6+HFC!Y413+PFC!Y413+'SF6'!Y413</f>
        <v>0</v>
      </c>
      <c r="Z413" s="94">
        <f>+'CO2'!Z413+'abs CO2'!Z413+'CH4'!Z413*PCG!$C$5+N2O!Z413*PCG!$C$6+HFC!Z413+PFC!Z413+'SF6'!Z413</f>
        <v>0</v>
      </c>
      <c r="AA413" s="94">
        <f>+'CO2'!AA413+'abs CO2'!AA413+'CH4'!AA413*PCG!$C$5+N2O!AA413*PCG!$C$6+HFC!AA413+PFC!AA413+'SF6'!AA413</f>
        <v>0</v>
      </c>
      <c r="AB413" s="94">
        <f>+'CO2'!AB413+'abs CO2'!AB413+'CH4'!AB413*PCG!$C$5+N2O!AB413*PCG!$C$6+HFC!AB413+PFC!AB413+'SF6'!AB413</f>
        <v>0</v>
      </c>
      <c r="AC413" s="94">
        <f>+'CO2'!AC413+'abs CO2'!AC413+'CH4'!AC413*PCG!$C$5+N2O!AC413*PCG!$C$6+HFC!AC413+PFC!AC413+'SF6'!AC413</f>
        <v>0</v>
      </c>
      <c r="AD413" s="94">
        <f>+'CO2'!AD413+'abs CO2'!AD413+'CH4'!AD413*PCG!$C$5+N2O!AD413*PCG!$C$6+HFC!AD413+PFC!AD413+'SF6'!AD413</f>
        <v>0</v>
      </c>
      <c r="AE413" s="94">
        <f>+'CO2'!AE413+'abs CO2'!AE413+'CH4'!AE413*PCG!$C$5+N2O!AE413*PCG!$C$6+HFC!AE413+PFC!AE413+'SF6'!AE413</f>
        <v>0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0</v>
      </c>
      <c r="D415" s="33">
        <f t="shared" si="102"/>
        <v>0</v>
      </c>
      <c r="E415" s="33">
        <f t="shared" si="102"/>
        <v>0</v>
      </c>
      <c r="F415" s="33">
        <f t="shared" si="102"/>
        <v>0</v>
      </c>
      <c r="G415" s="33">
        <f t="shared" si="102"/>
        <v>0</v>
      </c>
      <c r="H415" s="33">
        <f t="shared" si="102"/>
        <v>0</v>
      </c>
      <c r="I415" s="33">
        <f t="shared" si="102"/>
        <v>0</v>
      </c>
      <c r="J415" s="33">
        <f t="shared" si="102"/>
        <v>0</v>
      </c>
      <c r="K415" s="33">
        <f t="shared" si="102"/>
        <v>0</v>
      </c>
      <c r="L415" s="33">
        <f t="shared" si="102"/>
        <v>0</v>
      </c>
      <c r="M415" s="33">
        <f t="shared" si="102"/>
        <v>0</v>
      </c>
      <c r="N415" s="33">
        <f t="shared" si="102"/>
        <v>0</v>
      </c>
      <c r="O415" s="33">
        <f t="shared" si="102"/>
        <v>0</v>
      </c>
      <c r="P415" s="33">
        <f t="shared" si="102"/>
        <v>0</v>
      </c>
      <c r="Q415" s="33">
        <f t="shared" si="102"/>
        <v>0</v>
      </c>
      <c r="R415" s="33">
        <f t="shared" si="102"/>
        <v>0</v>
      </c>
      <c r="S415" s="33">
        <f t="shared" si="102"/>
        <v>0</v>
      </c>
      <c r="T415" s="33">
        <f t="shared" si="102"/>
        <v>0</v>
      </c>
      <c r="U415" s="33">
        <f t="shared" si="102"/>
        <v>0</v>
      </c>
      <c r="V415" s="33">
        <f t="shared" si="102"/>
        <v>0</v>
      </c>
      <c r="W415" s="33">
        <f t="shared" si="102"/>
        <v>0</v>
      </c>
      <c r="X415" s="33">
        <f t="shared" si="102"/>
        <v>0</v>
      </c>
      <c r="Y415" s="33">
        <f t="shared" si="102"/>
        <v>0</v>
      </c>
      <c r="Z415" s="33">
        <f t="shared" si="102"/>
        <v>0</v>
      </c>
      <c r="AA415" s="33">
        <f t="shared" si="102"/>
        <v>0</v>
      </c>
      <c r="AB415" s="33">
        <f t="shared" si="102"/>
        <v>0</v>
      </c>
      <c r="AC415" s="33">
        <f t="shared" si="102"/>
        <v>0</v>
      </c>
      <c r="AD415" s="33">
        <f t="shared" si="102"/>
        <v>0</v>
      </c>
      <c r="AE415" s="33">
        <f t="shared" si="102"/>
        <v>0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0</v>
      </c>
      <c r="D417" s="33">
        <f t="shared" si="103"/>
        <v>0</v>
      </c>
      <c r="E417" s="33">
        <f t="shared" si="103"/>
        <v>0</v>
      </c>
      <c r="F417" s="33">
        <f t="shared" si="103"/>
        <v>0</v>
      </c>
      <c r="G417" s="33">
        <f t="shared" si="103"/>
        <v>0</v>
      </c>
      <c r="H417" s="33">
        <f t="shared" si="103"/>
        <v>0</v>
      </c>
      <c r="I417" s="33">
        <f t="shared" si="103"/>
        <v>0</v>
      </c>
      <c r="J417" s="33">
        <f t="shared" si="103"/>
        <v>0</v>
      </c>
      <c r="K417" s="33">
        <f t="shared" si="103"/>
        <v>0</v>
      </c>
      <c r="L417" s="33">
        <f t="shared" si="103"/>
        <v>0</v>
      </c>
      <c r="M417" s="33">
        <f t="shared" si="103"/>
        <v>0</v>
      </c>
      <c r="N417" s="33">
        <f t="shared" si="103"/>
        <v>0</v>
      </c>
      <c r="O417" s="33">
        <f t="shared" si="103"/>
        <v>0</v>
      </c>
      <c r="P417" s="33">
        <f t="shared" si="103"/>
        <v>0</v>
      </c>
      <c r="Q417" s="33">
        <f t="shared" si="103"/>
        <v>0</v>
      </c>
      <c r="R417" s="33">
        <f t="shared" si="103"/>
        <v>0</v>
      </c>
      <c r="S417" s="33">
        <f t="shared" si="103"/>
        <v>0</v>
      </c>
      <c r="T417" s="33">
        <f t="shared" si="103"/>
        <v>0</v>
      </c>
      <c r="U417" s="33">
        <f t="shared" si="103"/>
        <v>0</v>
      </c>
      <c r="V417" s="33">
        <f t="shared" si="103"/>
        <v>0</v>
      </c>
      <c r="W417" s="33">
        <f t="shared" si="103"/>
        <v>0</v>
      </c>
      <c r="X417" s="33">
        <f t="shared" si="103"/>
        <v>0</v>
      </c>
      <c r="Y417" s="33">
        <f t="shared" si="103"/>
        <v>0</v>
      </c>
      <c r="Z417" s="33">
        <f t="shared" si="103"/>
        <v>0</v>
      </c>
      <c r="AA417" s="33">
        <f t="shared" si="103"/>
        <v>0</v>
      </c>
      <c r="AB417" s="33">
        <f t="shared" si="103"/>
        <v>0</v>
      </c>
      <c r="AC417" s="33">
        <f t="shared" si="103"/>
        <v>0</v>
      </c>
      <c r="AD417" s="33">
        <f t="shared" si="103"/>
        <v>0</v>
      </c>
      <c r="AE417" s="33">
        <f t="shared" si="103"/>
        <v>0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</v>
      </c>
      <c r="D418" s="94">
        <f>+'CO2'!D418+'abs CO2'!D418+'CH4'!D418*PCG!$C$5+N2O!D418*PCG!$C$6+HFC!D418+PFC!D418+'SF6'!D418</f>
        <v>0</v>
      </c>
      <c r="E418" s="94">
        <f>+'CO2'!E418+'abs CO2'!E418+'CH4'!E418*PCG!$C$5+N2O!E418*PCG!$C$6+HFC!E418+PFC!E418+'SF6'!E418</f>
        <v>0</v>
      </c>
      <c r="F418" s="94">
        <f>+'CO2'!F418+'abs CO2'!F418+'CH4'!F418*PCG!$C$5+N2O!F418*PCG!$C$6+HFC!F418+PFC!F418+'SF6'!F418</f>
        <v>0</v>
      </c>
      <c r="G418" s="94">
        <f>+'CO2'!G418+'abs CO2'!G418+'CH4'!G418*PCG!$C$5+N2O!G418*PCG!$C$6+HFC!G418+PFC!G418+'SF6'!G418</f>
        <v>0</v>
      </c>
      <c r="H418" s="94">
        <f>+'CO2'!H418+'abs CO2'!H418+'CH4'!H418*PCG!$C$5+N2O!H418*PCG!$C$6+HFC!H418+PFC!H418+'SF6'!H418</f>
        <v>0</v>
      </c>
      <c r="I418" s="94">
        <f>+'CO2'!I418+'abs CO2'!I418+'CH4'!I418*PCG!$C$5+N2O!I418*PCG!$C$6+HFC!I418+PFC!I418+'SF6'!I418</f>
        <v>0</v>
      </c>
      <c r="J418" s="94">
        <f>+'CO2'!J418+'abs CO2'!J418+'CH4'!J418*PCG!$C$5+N2O!J418*PCG!$C$6+HFC!J418+PFC!J418+'SF6'!J418</f>
        <v>0</v>
      </c>
      <c r="K418" s="94">
        <f>+'CO2'!K418+'abs CO2'!K418+'CH4'!K418*PCG!$C$5+N2O!K418*PCG!$C$6+HFC!K418+PFC!K418+'SF6'!K418</f>
        <v>0</v>
      </c>
      <c r="L418" s="94">
        <f>+'CO2'!L418+'abs CO2'!L418+'CH4'!L418*PCG!$C$5+N2O!L418*PCG!$C$6+HFC!L418+PFC!L418+'SF6'!L418</f>
        <v>0</v>
      </c>
      <c r="M418" s="94">
        <f>+'CO2'!M418+'abs CO2'!M418+'CH4'!M418*PCG!$C$5+N2O!M418*PCG!$C$6+HFC!M418+PFC!M418+'SF6'!M418</f>
        <v>0</v>
      </c>
      <c r="N418" s="94">
        <f>+'CO2'!N418+'abs CO2'!N418+'CH4'!N418*PCG!$C$5+N2O!N418*PCG!$C$6+HFC!N418+PFC!N418+'SF6'!N418</f>
        <v>0</v>
      </c>
      <c r="O418" s="94">
        <f>+'CO2'!O418+'abs CO2'!O418+'CH4'!O418*PCG!$C$5+N2O!O418*PCG!$C$6+HFC!O418+PFC!O418+'SF6'!O418</f>
        <v>0</v>
      </c>
      <c r="P418" s="94">
        <f>+'CO2'!P418+'abs CO2'!P418+'CH4'!P418*PCG!$C$5+N2O!P418*PCG!$C$6+HFC!P418+PFC!P418+'SF6'!P418</f>
        <v>0</v>
      </c>
      <c r="Q418" s="94">
        <f>+'CO2'!Q418+'abs CO2'!Q418+'CH4'!Q418*PCG!$C$5+N2O!Q418*PCG!$C$6+HFC!Q418+PFC!Q418+'SF6'!Q418</f>
        <v>0</v>
      </c>
      <c r="R418" s="94">
        <f>+'CO2'!R418+'abs CO2'!R418+'CH4'!R418*PCG!$C$5+N2O!R418*PCG!$C$6+HFC!R418+PFC!R418+'SF6'!R418</f>
        <v>0</v>
      </c>
      <c r="S418" s="94">
        <f>+'CO2'!S418+'abs CO2'!S418+'CH4'!S418*PCG!$C$5+N2O!S418*PCG!$C$6+HFC!S418+PFC!S418+'SF6'!S418</f>
        <v>0</v>
      </c>
      <c r="T418" s="94">
        <f>+'CO2'!T418+'abs CO2'!T418+'CH4'!T418*PCG!$C$5+N2O!T418*PCG!$C$6+HFC!T418+PFC!T418+'SF6'!T418</f>
        <v>0</v>
      </c>
      <c r="U418" s="94">
        <f>+'CO2'!U418+'abs CO2'!U418+'CH4'!U418*PCG!$C$5+N2O!U418*PCG!$C$6+HFC!U418+PFC!U418+'SF6'!U418</f>
        <v>0</v>
      </c>
      <c r="V418" s="94">
        <f>+'CO2'!V418+'abs CO2'!V418+'CH4'!V418*PCG!$C$5+N2O!V418*PCG!$C$6+HFC!V418+PFC!V418+'SF6'!V418</f>
        <v>0</v>
      </c>
      <c r="W418" s="94">
        <f>+'CO2'!W418+'abs CO2'!W418+'CH4'!W418*PCG!$C$5+N2O!W418*PCG!$C$6+HFC!W418+PFC!W418+'SF6'!W418</f>
        <v>0</v>
      </c>
      <c r="X418" s="94">
        <f>+'CO2'!X418+'abs CO2'!X418+'CH4'!X418*PCG!$C$5+N2O!X418*PCG!$C$6+HFC!X418+PFC!X418+'SF6'!X418</f>
        <v>0</v>
      </c>
      <c r="Y418" s="94">
        <f>+'CO2'!Y418+'abs CO2'!Y418+'CH4'!Y418*PCG!$C$5+N2O!Y418*PCG!$C$6+HFC!Y418+PFC!Y418+'SF6'!Y418</f>
        <v>0</v>
      </c>
      <c r="Z418" s="94">
        <f>+'CO2'!Z418+'abs CO2'!Z418+'CH4'!Z418*PCG!$C$5+N2O!Z418*PCG!$C$6+HFC!Z418+PFC!Z418+'SF6'!Z418</f>
        <v>0</v>
      </c>
      <c r="AA418" s="94">
        <f>+'CO2'!AA418+'abs CO2'!AA418+'CH4'!AA418*PCG!$C$5+N2O!AA418*PCG!$C$6+HFC!AA418+PFC!AA418+'SF6'!AA418</f>
        <v>0</v>
      </c>
      <c r="AB418" s="94">
        <f>+'CO2'!AB418+'abs CO2'!AB418+'CH4'!AB418*PCG!$C$5+N2O!AB418*PCG!$C$6+HFC!AB418+PFC!AB418+'SF6'!AB418</f>
        <v>0</v>
      </c>
      <c r="AC418" s="94">
        <f>+'CO2'!AC418+'abs CO2'!AC418+'CH4'!AC418*PCG!$C$5+N2O!AC418*PCG!$C$6+HFC!AC418+PFC!AC418+'SF6'!AC418</f>
        <v>0</v>
      </c>
      <c r="AD418" s="94">
        <f>+'CO2'!AD418+'abs CO2'!AD418+'CH4'!AD418*PCG!$C$5+N2O!AD418*PCG!$C$6+HFC!AD418+PFC!AD418+'SF6'!AD418</f>
        <v>0</v>
      </c>
      <c r="AE418" s="94">
        <f>+'CO2'!AE418+'abs CO2'!AE418+'CH4'!AE418*PCG!$C$5+N2O!AE418*PCG!$C$6+HFC!AE418+PFC!AE418+'SF6'!AE418</f>
        <v>0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0</v>
      </c>
      <c r="AE421" s="94">
        <f>+'CO2'!AE421+'abs CO2'!AE421+'CH4'!AE421*PCG!$C$5+N2O!AE421*PCG!$C$6+HFC!AE421+PFC!AE421+'SF6'!AE421</f>
        <v>0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0</v>
      </c>
      <c r="D423" s="94">
        <f>+'CO2'!D423+'abs CO2'!D423+'CH4'!D423*PCG!$C$5+N2O!D423*PCG!$C$6+HFC!D423+PFC!D423+'SF6'!D423</f>
        <v>0</v>
      </c>
      <c r="E423" s="94">
        <f>+'CO2'!E423+'abs CO2'!E423+'CH4'!E423*PCG!$C$5+N2O!E423*PCG!$C$6+HFC!E423+PFC!E423+'SF6'!E423</f>
        <v>0</v>
      </c>
      <c r="F423" s="94">
        <f>+'CO2'!F423+'abs CO2'!F423+'CH4'!F423*PCG!$C$5+N2O!F423*PCG!$C$6+HFC!F423+PFC!F423+'SF6'!F423</f>
        <v>0</v>
      </c>
      <c r="G423" s="94">
        <f>+'CO2'!G423+'abs CO2'!G423+'CH4'!G423*PCG!$C$5+N2O!G423*PCG!$C$6+HFC!G423+PFC!G423+'SF6'!G423</f>
        <v>0</v>
      </c>
      <c r="H423" s="94">
        <f>+'CO2'!H423+'abs CO2'!H423+'CH4'!H423*PCG!$C$5+N2O!H423*PCG!$C$6+HFC!H423+PFC!H423+'SF6'!H423</f>
        <v>0</v>
      </c>
      <c r="I423" s="94">
        <f>+'CO2'!I423+'abs CO2'!I423+'CH4'!I423*PCG!$C$5+N2O!I423*PCG!$C$6+HFC!I423+PFC!I423+'SF6'!I423</f>
        <v>0</v>
      </c>
      <c r="J423" s="94">
        <f>+'CO2'!J423+'abs CO2'!J423+'CH4'!J423*PCG!$C$5+N2O!J423*PCG!$C$6+HFC!J423+PFC!J423+'SF6'!J423</f>
        <v>0</v>
      </c>
      <c r="K423" s="94">
        <f>+'CO2'!K423+'abs CO2'!K423+'CH4'!K423*PCG!$C$5+N2O!K423*PCG!$C$6+HFC!K423+PFC!K423+'SF6'!K423</f>
        <v>0</v>
      </c>
      <c r="L423" s="94">
        <f>+'CO2'!L423+'abs CO2'!L423+'CH4'!L423*PCG!$C$5+N2O!L423*PCG!$C$6+HFC!L423+PFC!L423+'SF6'!L423</f>
        <v>0</v>
      </c>
      <c r="M423" s="94">
        <f>+'CO2'!M423+'abs CO2'!M423+'CH4'!M423*PCG!$C$5+N2O!M423*PCG!$C$6+HFC!M423+PFC!M423+'SF6'!M423</f>
        <v>0</v>
      </c>
      <c r="N423" s="94">
        <f>+'CO2'!N423+'abs CO2'!N423+'CH4'!N423*PCG!$C$5+N2O!N423*PCG!$C$6+HFC!N423+PFC!N423+'SF6'!N423</f>
        <v>0</v>
      </c>
      <c r="O423" s="94">
        <f>+'CO2'!O423+'abs CO2'!O423+'CH4'!O423*PCG!$C$5+N2O!O423*PCG!$C$6+HFC!O423+PFC!O423+'SF6'!O423</f>
        <v>0</v>
      </c>
      <c r="P423" s="94">
        <f>+'CO2'!P423+'abs CO2'!P423+'CH4'!P423*PCG!$C$5+N2O!P423*PCG!$C$6+HFC!P423+PFC!P423+'SF6'!P423</f>
        <v>0</v>
      </c>
      <c r="Q423" s="94">
        <f>+'CO2'!Q423+'abs CO2'!Q423+'CH4'!Q423*PCG!$C$5+N2O!Q423*PCG!$C$6+HFC!Q423+PFC!Q423+'SF6'!Q423</f>
        <v>0</v>
      </c>
      <c r="R423" s="94">
        <f>+'CO2'!R423+'abs CO2'!R423+'CH4'!R423*PCG!$C$5+N2O!R423*PCG!$C$6+HFC!R423+PFC!R423+'SF6'!R423</f>
        <v>0</v>
      </c>
      <c r="S423" s="94">
        <f>+'CO2'!S423+'abs CO2'!S423+'CH4'!S423*PCG!$C$5+N2O!S423*PCG!$C$6+HFC!S423+PFC!S423+'SF6'!S423</f>
        <v>0</v>
      </c>
      <c r="T423" s="94">
        <f>+'CO2'!T423+'abs CO2'!T423+'CH4'!T423*PCG!$C$5+N2O!T423*PCG!$C$6+HFC!T423+PFC!T423+'SF6'!T423</f>
        <v>0</v>
      </c>
      <c r="U423" s="94">
        <f>+'CO2'!U423+'abs CO2'!U423+'CH4'!U423*PCG!$C$5+N2O!U423*PCG!$C$6+HFC!U423+PFC!U423+'SF6'!U423</f>
        <v>0</v>
      </c>
      <c r="V423" s="94">
        <f>+'CO2'!V423+'abs CO2'!V423+'CH4'!V423*PCG!$C$5+N2O!V423*PCG!$C$6+HFC!V423+PFC!V423+'SF6'!V423</f>
        <v>0</v>
      </c>
      <c r="W423" s="94">
        <f>+'CO2'!W423+'abs CO2'!W423+'CH4'!W423*PCG!$C$5+N2O!W423*PCG!$C$6+HFC!W423+PFC!W423+'SF6'!W423</f>
        <v>0</v>
      </c>
      <c r="X423" s="94">
        <f>+'CO2'!X423+'abs CO2'!X423+'CH4'!X423*PCG!$C$5+N2O!X423*PCG!$C$6+HFC!X423+PFC!X423+'SF6'!X423</f>
        <v>0</v>
      </c>
      <c r="Y423" s="94">
        <f>+'CO2'!Y423+'abs CO2'!Y423+'CH4'!Y423*PCG!$C$5+N2O!Y423*PCG!$C$6+HFC!Y423+PFC!Y423+'SF6'!Y423</f>
        <v>0</v>
      </c>
      <c r="Z423" s="94">
        <f>+'CO2'!Z423+'abs CO2'!Z423+'CH4'!Z423*PCG!$C$5+N2O!Z423*PCG!$C$6+HFC!Z423+PFC!Z423+'SF6'!Z423</f>
        <v>0</v>
      </c>
      <c r="AA423" s="94">
        <f>+'CO2'!AA423+'abs CO2'!AA423+'CH4'!AA423*PCG!$C$5+N2O!AA423*PCG!$C$6+HFC!AA423+PFC!AA423+'SF6'!AA423</f>
        <v>0</v>
      </c>
      <c r="AB423" s="94">
        <f>+'CO2'!AB423+'abs CO2'!AB423+'CH4'!AB423*PCG!$C$5+N2O!AB423*PCG!$C$6+HFC!AB423+PFC!AB423+'SF6'!AB423</f>
        <v>0</v>
      </c>
      <c r="AC423" s="94">
        <f>+'CO2'!AC423+'abs CO2'!AC423+'CH4'!AC423*PCG!$C$5+N2O!AC423*PCG!$C$6+HFC!AC423+PFC!AC423+'SF6'!AC423</f>
        <v>0</v>
      </c>
      <c r="AD423" s="94">
        <f>+'CO2'!AD423+'abs CO2'!AD423+'CH4'!AD423*PCG!$C$5+N2O!AD423*PCG!$C$6+HFC!AD423+PFC!AD423+'SF6'!AD423</f>
        <v>0</v>
      </c>
      <c r="AE423" s="94">
        <f>+'CO2'!AE423+'abs CO2'!AE423+'CH4'!AE423*PCG!$C$5+N2O!AE423*PCG!$C$6+HFC!AE423+PFC!AE423+'SF6'!AE423</f>
        <v>0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8.7478963602410111</v>
      </c>
      <c r="D425" s="32">
        <f t="shared" ref="D425:AE425" si="104">+D426+D430+D431+D434</f>
        <v>9.3152035165405795</v>
      </c>
      <c r="E425" s="32">
        <f t="shared" si="104"/>
        <v>10.140045953760897</v>
      </c>
      <c r="F425" s="32">
        <f t="shared" si="104"/>
        <v>10.181853569483394</v>
      </c>
      <c r="G425" s="32">
        <f t="shared" si="104"/>
        <v>10.570960014946372</v>
      </c>
      <c r="H425" s="32">
        <f t="shared" si="104"/>
        <v>11.528740453103822</v>
      </c>
      <c r="I425" s="32">
        <f t="shared" si="104"/>
        <v>19.668816090708777</v>
      </c>
      <c r="J425" s="32">
        <f t="shared" si="104"/>
        <v>20.960906835695514</v>
      </c>
      <c r="K425" s="32">
        <f t="shared" si="104"/>
        <v>20.888993640785571</v>
      </c>
      <c r="L425" s="32">
        <f t="shared" si="104"/>
        <v>21.259923913843018</v>
      </c>
      <c r="M425" s="32">
        <f t="shared" si="104"/>
        <v>21.750097806936672</v>
      </c>
      <c r="N425" s="32">
        <f t="shared" si="104"/>
        <v>24.83942425946266</v>
      </c>
      <c r="O425" s="32">
        <f t="shared" si="104"/>
        <v>23.256360727557833</v>
      </c>
      <c r="P425" s="32">
        <f t="shared" si="104"/>
        <v>25.694542003361253</v>
      </c>
      <c r="Q425" s="32">
        <f t="shared" si="104"/>
        <v>30.004104841553996</v>
      </c>
      <c r="R425" s="32">
        <f t="shared" si="104"/>
        <v>27.75610611006438</v>
      </c>
      <c r="S425" s="32">
        <f t="shared" si="104"/>
        <v>31.936874591496753</v>
      </c>
      <c r="T425" s="32">
        <f t="shared" si="104"/>
        <v>34.939642929146274</v>
      </c>
      <c r="U425" s="32">
        <f t="shared" si="104"/>
        <v>31.56956436379804</v>
      </c>
      <c r="V425" s="32">
        <f t="shared" si="104"/>
        <v>30.2386751436227</v>
      </c>
      <c r="W425" s="32">
        <f t="shared" si="104"/>
        <v>32.340722363163636</v>
      </c>
      <c r="X425" s="32">
        <f t="shared" si="104"/>
        <v>34.13087931705968</v>
      </c>
      <c r="Y425" s="32">
        <f t="shared" si="104"/>
        <v>34.585218154823153</v>
      </c>
      <c r="Z425" s="32">
        <f t="shared" si="104"/>
        <v>36.157055389430965</v>
      </c>
      <c r="AA425" s="32">
        <f t="shared" si="104"/>
        <v>40.325321589998111</v>
      </c>
      <c r="AB425" s="32">
        <f t="shared" si="104"/>
        <v>44.61995219053135</v>
      </c>
      <c r="AC425" s="32">
        <f t="shared" si="104"/>
        <v>47.1855047809361</v>
      </c>
      <c r="AD425" s="32">
        <f t="shared" si="104"/>
        <v>51.20837711056501</v>
      </c>
      <c r="AE425" s="32">
        <f t="shared" si="104"/>
        <v>53.271245167114429</v>
      </c>
    </row>
    <row r="426" spans="1:31" x14ac:dyDescent="0.2">
      <c r="A426" s="80" t="s">
        <v>723</v>
      </c>
      <c r="B426" s="4" t="s">
        <v>724</v>
      </c>
      <c r="C426" s="33">
        <f>+C427+C428+C429</f>
        <v>5.6693086194744406</v>
      </c>
      <c r="D426" s="33">
        <f t="shared" ref="D426:AE426" si="105">+D427+D428+D429</f>
        <v>5.838583766822369</v>
      </c>
      <c r="E426" s="33">
        <f t="shared" si="105"/>
        <v>6.039281725566136</v>
      </c>
      <c r="F426" s="33">
        <f t="shared" si="105"/>
        <v>6.3878649065338102</v>
      </c>
      <c r="G426" s="33">
        <f t="shared" si="105"/>
        <v>6.7410993237181476</v>
      </c>
      <c r="H426" s="33">
        <f t="shared" si="105"/>
        <v>7.1263747620911433</v>
      </c>
      <c r="I426" s="33">
        <f t="shared" si="105"/>
        <v>7.5274053145649269</v>
      </c>
      <c r="J426" s="33">
        <f t="shared" si="105"/>
        <v>7.9360106899950349</v>
      </c>
      <c r="K426" s="33">
        <f t="shared" si="105"/>
        <v>8.3616203097014896</v>
      </c>
      <c r="L426" s="33">
        <f t="shared" si="105"/>
        <v>8.7863661997544806</v>
      </c>
      <c r="M426" s="33">
        <f t="shared" si="105"/>
        <v>9.1914259367257678</v>
      </c>
      <c r="N426" s="33">
        <f t="shared" si="105"/>
        <v>9.9842684552344867</v>
      </c>
      <c r="O426" s="33">
        <f t="shared" si="105"/>
        <v>10.75747598510274</v>
      </c>
      <c r="P426" s="33">
        <f t="shared" si="105"/>
        <v>11.590717643299286</v>
      </c>
      <c r="Q426" s="33">
        <f t="shared" si="105"/>
        <v>12.464043949187955</v>
      </c>
      <c r="R426" s="33">
        <f t="shared" si="105"/>
        <v>13.395071296354054</v>
      </c>
      <c r="S426" s="33">
        <f t="shared" si="105"/>
        <v>14.314004770829714</v>
      </c>
      <c r="T426" s="33">
        <f t="shared" si="105"/>
        <v>15.249150704287855</v>
      </c>
      <c r="U426" s="33">
        <f t="shared" si="105"/>
        <v>16.119313830510727</v>
      </c>
      <c r="V426" s="33">
        <f t="shared" si="105"/>
        <v>17.04888598975969</v>
      </c>
      <c r="W426" s="33">
        <f t="shared" si="105"/>
        <v>17.908852131559978</v>
      </c>
      <c r="X426" s="33">
        <f t="shared" si="105"/>
        <v>18.859323532065915</v>
      </c>
      <c r="Y426" s="33">
        <f t="shared" si="105"/>
        <v>19.990312011021427</v>
      </c>
      <c r="Z426" s="33">
        <f t="shared" si="105"/>
        <v>21.3365913734884</v>
      </c>
      <c r="AA426" s="33">
        <f t="shared" si="105"/>
        <v>22.872387519115257</v>
      </c>
      <c r="AB426" s="33">
        <f t="shared" si="105"/>
        <v>25.095631628344933</v>
      </c>
      <c r="AC426" s="33">
        <f t="shared" si="105"/>
        <v>29.385354105147762</v>
      </c>
      <c r="AD426" s="33">
        <f t="shared" si="105"/>
        <v>33.909902284479024</v>
      </c>
      <c r="AE426" s="33">
        <f t="shared" si="105"/>
        <v>36.123145406723573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0.50341792137447738</v>
      </c>
      <c r="F427" s="94">
        <f>+'CO2'!F427+'abs CO2'!F427+'CH4'!F427*PCG!$C$5+N2O!F427*PCG!$C$6+HFC!F427+PFC!F427+'SF6'!F427</f>
        <v>0.96514049498891441</v>
      </c>
      <c r="G427" s="94">
        <f>+'CO2'!G427+'abs CO2'!G427+'CH4'!G427*PCG!$C$5+N2O!G427*PCG!$C$6+HFC!G427+PFC!G427+'SF6'!G427</f>
        <v>1.3848055794102119</v>
      </c>
      <c r="H427" s="94">
        <f>+'CO2'!H427+'abs CO2'!H427+'CH4'!H427*PCG!$C$5+N2O!H427*PCG!$C$6+HFC!H427+PFC!H427+'SF6'!H427</f>
        <v>1.7765675199038828</v>
      </c>
      <c r="I427" s="94">
        <f>+'CO2'!I427+'abs CO2'!I427+'CH4'!I427*PCG!$C$5+N2O!I427*PCG!$C$6+HFC!I427+PFC!I427+'SF6'!I427</f>
        <v>2.1759417599352844</v>
      </c>
      <c r="J427" s="94">
        <f>+'CO2'!J427+'abs CO2'!J427+'CH4'!J427*PCG!$C$5+N2O!J427*PCG!$C$6+HFC!J427+PFC!J427+'SF6'!J427</f>
        <v>2.7712559355272846</v>
      </c>
      <c r="K427" s="94">
        <f>+'CO2'!K427+'abs CO2'!K427+'CH4'!K427*PCG!$C$5+N2O!K427*PCG!$C$6+HFC!K427+PFC!K427+'SF6'!K427</f>
        <v>3.3665227378866751</v>
      </c>
      <c r="L427" s="94">
        <f>+'CO2'!L427+'abs CO2'!L427+'CH4'!L427*PCG!$C$5+N2O!L427*PCG!$C$6+HFC!L427+PFC!L427+'SF6'!L427</f>
        <v>3.9611417534363764</v>
      </c>
      <c r="M427" s="94">
        <f>+'CO2'!M427+'abs CO2'!M427+'CH4'!M427*PCG!$C$5+N2O!M427*PCG!$C$6+HFC!M427+PFC!M427+'SF6'!M427</f>
        <v>4.6504793133935722</v>
      </c>
      <c r="N427" s="94">
        <f>+'CO2'!N427+'abs CO2'!N427+'CH4'!N427*PCG!$C$5+N2O!N427*PCG!$C$6+HFC!N427+PFC!N427+'SF6'!N427</f>
        <v>5.5099503895070097</v>
      </c>
      <c r="O427" s="94">
        <f>+'CO2'!O427+'abs CO2'!O427+'CH4'!O427*PCG!$C$5+N2O!O427*PCG!$C$6+HFC!O427+PFC!O427+'SF6'!O427</f>
        <v>6.3517666406753204</v>
      </c>
      <c r="P427" s="94">
        <f>+'CO2'!P427+'abs CO2'!P427+'CH4'!P427*PCG!$C$5+N2O!P427*PCG!$C$6+HFC!P427+PFC!P427+'SF6'!P427</f>
        <v>7.2034736755181186</v>
      </c>
      <c r="Q427" s="94">
        <f>+'CO2'!Q427+'abs CO2'!Q427+'CH4'!Q427*PCG!$C$5+N2O!Q427*PCG!$C$6+HFC!Q427+PFC!Q427+'SF6'!Q427</f>
        <v>8.12532938015684</v>
      </c>
      <c r="R427" s="94">
        <f>+'CO2'!R427+'abs CO2'!R427+'CH4'!R427*PCG!$C$5+N2O!R427*PCG!$C$6+HFC!R427+PFC!R427+'SF6'!R427</f>
        <v>9.1457240387982193</v>
      </c>
      <c r="S427" s="94">
        <f>+'CO2'!S427+'abs CO2'!S427+'CH4'!S427*PCG!$C$5+N2O!S427*PCG!$C$6+HFC!S427+PFC!S427+'SF6'!S427</f>
        <v>10.140924709570728</v>
      </c>
      <c r="T427" s="94">
        <f>+'CO2'!T427+'abs CO2'!T427+'CH4'!T427*PCG!$C$5+N2O!T427*PCG!$C$6+HFC!T427+PFC!T427+'SF6'!T427</f>
        <v>10.916859479152604</v>
      </c>
      <c r="U427" s="94">
        <f>+'CO2'!U427+'abs CO2'!U427+'CH4'!U427*PCG!$C$5+N2O!U427*PCG!$C$6+HFC!U427+PFC!U427+'SF6'!U427</f>
        <v>11.735455502444109</v>
      </c>
      <c r="V427" s="94">
        <f>+'CO2'!V427+'abs CO2'!V427+'CH4'!V427*PCG!$C$5+N2O!V427*PCG!$C$6+HFC!V427+PFC!V427+'SF6'!V427</f>
        <v>12.421333807259224</v>
      </c>
      <c r="W427" s="94">
        <f>+'CO2'!W427+'abs CO2'!W427+'CH4'!W427*PCG!$C$5+N2O!W427*PCG!$C$6+HFC!W427+PFC!W427+'SF6'!W427</f>
        <v>13.397101907604753</v>
      </c>
      <c r="X427" s="94">
        <f>+'CO2'!X427+'abs CO2'!X427+'CH4'!X427*PCG!$C$5+N2O!X427*PCG!$C$6+HFC!X427+PFC!X427+'SF6'!X427</f>
        <v>14.390704333539533</v>
      </c>
      <c r="Y427" s="94">
        <f>+'CO2'!Y427+'abs CO2'!Y427+'CH4'!Y427*PCG!$C$5+N2O!Y427*PCG!$C$6+HFC!Y427+PFC!Y427+'SF6'!Y427</f>
        <v>15.372981538862712</v>
      </c>
      <c r="Z427" s="94">
        <f>+'CO2'!Z427+'abs CO2'!Z427+'CH4'!Z427*PCG!$C$5+N2O!Z427*PCG!$C$6+HFC!Z427+PFC!Z427+'SF6'!Z427</f>
        <v>16.796855717997246</v>
      </c>
      <c r="AA427" s="94">
        <f>+'CO2'!AA427+'abs CO2'!AA427+'CH4'!AA427*PCG!$C$5+N2O!AA427*PCG!$C$6+HFC!AA427+PFC!AA427+'SF6'!AA427</f>
        <v>18.086214801056141</v>
      </c>
      <c r="AB427" s="94">
        <f>+'CO2'!AB427+'abs CO2'!AB427+'CH4'!AB427*PCG!$C$5+N2O!AB427*PCG!$C$6+HFC!AB427+PFC!AB427+'SF6'!AB427</f>
        <v>20.226995975661666</v>
      </c>
      <c r="AC427" s="94">
        <f>+'CO2'!AC427+'abs CO2'!AC427+'CH4'!AC427*PCG!$C$5+N2O!AC427*PCG!$C$6+HFC!AC427+PFC!AC427+'SF6'!AC427</f>
        <v>23.561116243661584</v>
      </c>
      <c r="AD427" s="94">
        <f>+'CO2'!AD427+'abs CO2'!AD427+'CH4'!AD427*PCG!$C$5+N2O!AD427*PCG!$C$6+HFC!AD427+PFC!AD427+'SF6'!AD427</f>
        <v>27.424610232522522</v>
      </c>
      <c r="AE427" s="94">
        <f>+'CO2'!AE427+'abs CO2'!AE427+'CH4'!AE427*PCG!$C$5+N2O!AE427*PCG!$C$6+HFC!AE427+PFC!AE427+'SF6'!AE427</f>
        <v>30.138535087822021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1.0865377454595482</v>
      </c>
      <c r="D428" s="94">
        <f>+'CO2'!D428+'abs CO2'!D428+'CH4'!D428*PCG!$C$5+N2O!D428*PCG!$C$6+HFC!D428+PFC!D428+'SF6'!D428</f>
        <v>1.1185953048180632</v>
      </c>
      <c r="E428" s="94">
        <f>+'CO2'!E428+'abs CO2'!E428+'CH4'!E428*PCG!$C$5+N2O!E428*PCG!$C$6+HFC!E428+PFC!E428+'SF6'!E428</f>
        <v>1.1067156142728696</v>
      </c>
      <c r="F428" s="94">
        <f>+'CO2'!F428+'abs CO2'!F428+'CH4'!F428*PCG!$C$5+N2O!F428*PCG!$C$6+HFC!F428+PFC!F428+'SF6'!F428</f>
        <v>1.1063222702155671</v>
      </c>
      <c r="G428" s="94">
        <f>+'CO2'!G428+'abs CO2'!G428+'CH4'!G428*PCG!$C$5+N2O!G428*PCG!$C$6+HFC!G428+PFC!G428+'SF6'!G428</f>
        <v>1.1046912093137489</v>
      </c>
      <c r="H428" s="94">
        <f>+'CO2'!H428+'abs CO2'!H428+'CH4'!H428*PCG!$C$5+N2O!H428*PCG!$C$6+HFC!H428+PFC!H428+'SF6'!H428</f>
        <v>1.1029507270640382</v>
      </c>
      <c r="I428" s="94">
        <f>+'CO2'!I428+'abs CO2'!I428+'CH4'!I428*PCG!$C$5+N2O!I428*PCG!$C$6+HFC!I428+PFC!I428+'SF6'!I428</f>
        <v>1.1014795888655855</v>
      </c>
      <c r="J428" s="94">
        <f>+'CO2'!J428+'abs CO2'!J428+'CH4'!J428*PCG!$C$5+N2O!J428*PCG!$C$6+HFC!J428+PFC!J428+'SF6'!J428</f>
        <v>1.0733645751391125</v>
      </c>
      <c r="K428" s="94">
        <f>+'CO2'!K428+'abs CO2'!K428+'CH4'!K428*PCG!$C$5+N2O!K428*PCG!$C$6+HFC!K428+PFC!K428+'SF6'!K428</f>
        <v>1.0491587581410742</v>
      </c>
      <c r="L428" s="94">
        <f>+'CO2'!L428+'abs CO2'!L428+'CH4'!L428*PCG!$C$5+N2O!L428*PCG!$C$6+HFC!L428+PFC!L428+'SF6'!L428</f>
        <v>1.034598035485371</v>
      </c>
      <c r="M428" s="94">
        <f>+'CO2'!M428+'abs CO2'!M428+'CH4'!M428*PCG!$C$5+N2O!M428*PCG!$C$6+HFC!M428+PFC!M428+'SF6'!M428</f>
        <v>0.96547625076496035</v>
      </c>
      <c r="N428" s="94">
        <f>+'CO2'!N428+'abs CO2'!N428+'CH4'!N428*PCG!$C$5+N2O!N428*PCG!$C$6+HFC!N428+PFC!N428+'SF6'!N428</f>
        <v>0.97264272211086189</v>
      </c>
      <c r="O428" s="94">
        <f>+'CO2'!O428+'abs CO2'!O428+'CH4'!O428*PCG!$C$5+N2O!O428*PCG!$C$6+HFC!O428+PFC!O428+'SF6'!O428</f>
        <v>0.94413325828799943</v>
      </c>
      <c r="P428" s="94">
        <f>+'CO2'!P428+'abs CO2'!P428+'CH4'!P428*PCG!$C$5+N2O!P428*PCG!$C$6+HFC!P428+PFC!P428+'SF6'!P428</f>
        <v>0.93172146754922269</v>
      </c>
      <c r="Q428" s="94">
        <f>+'CO2'!Q428+'abs CO2'!Q428+'CH4'!Q428*PCG!$C$5+N2O!Q428*PCG!$C$6+HFC!Q428+PFC!Q428+'SF6'!Q428</f>
        <v>0.91835518407100192</v>
      </c>
      <c r="R428" s="94">
        <f>+'CO2'!R428+'abs CO2'!R428+'CH4'!R428*PCG!$C$5+N2O!R428*PCG!$C$6+HFC!R428+PFC!R428+'SF6'!R428</f>
        <v>0.88865714857261657</v>
      </c>
      <c r="S428" s="94">
        <f>+'CO2'!S428+'abs CO2'!S428+'CH4'!S428*PCG!$C$5+N2O!S428*PCG!$C$6+HFC!S428+PFC!S428+'SF6'!S428</f>
        <v>0.86765039047009807</v>
      </c>
      <c r="T428" s="94">
        <f>+'CO2'!T428+'abs CO2'!T428+'CH4'!T428*PCG!$C$5+N2O!T428*PCG!$C$6+HFC!T428+PFC!T428+'SF6'!T428</f>
        <v>0.93304284683983707</v>
      </c>
      <c r="U428" s="94">
        <f>+'CO2'!U428+'abs CO2'!U428+'CH4'!U428*PCG!$C$5+N2O!U428*PCG!$C$6+HFC!U428+PFC!U428+'SF6'!U428</f>
        <v>1.0047452043398455</v>
      </c>
      <c r="V428" s="94">
        <f>+'CO2'!V428+'abs CO2'!V428+'CH4'!V428*PCG!$C$5+N2O!V428*PCG!$C$6+HFC!V428+PFC!V428+'SF6'!V428</f>
        <v>0.9993996912317018</v>
      </c>
      <c r="W428" s="94">
        <f>+'CO2'!W428+'abs CO2'!W428+'CH4'!W428*PCG!$C$5+N2O!W428*PCG!$C$6+HFC!W428+PFC!W428+'SF6'!W428</f>
        <v>0.89815688278518802</v>
      </c>
      <c r="X428" s="94">
        <f>+'CO2'!X428+'abs CO2'!X428+'CH4'!X428*PCG!$C$5+N2O!X428*PCG!$C$6+HFC!X428+PFC!X428+'SF6'!X428</f>
        <v>0.86324067776601454</v>
      </c>
      <c r="Y428" s="94">
        <f>+'CO2'!Y428+'abs CO2'!Y428+'CH4'!Y428*PCG!$C$5+N2O!Y428*PCG!$C$6+HFC!Y428+PFC!Y428+'SF6'!Y428</f>
        <v>0.85792357689587784</v>
      </c>
      <c r="Z428" s="94">
        <f>+'CO2'!Z428+'abs CO2'!Z428+'CH4'!Z428*PCG!$C$5+N2O!Z428*PCG!$C$6+HFC!Z428+PFC!Z428+'SF6'!Z428</f>
        <v>0.84259989901363674</v>
      </c>
      <c r="AA428" s="94">
        <f>+'CO2'!AA428+'abs CO2'!AA428+'CH4'!AA428*PCG!$C$5+N2O!AA428*PCG!$C$6+HFC!AA428+PFC!AA428+'SF6'!AA428</f>
        <v>0.85918892521105461</v>
      </c>
      <c r="AB428" s="94">
        <f>+'CO2'!AB428+'abs CO2'!AB428+'CH4'!AB428*PCG!$C$5+N2O!AB428*PCG!$C$6+HFC!AB428+PFC!AB428+'SF6'!AB428</f>
        <v>0.70372772954579565</v>
      </c>
      <c r="AC428" s="94">
        <f>+'CO2'!AC428+'abs CO2'!AC428+'CH4'!AC428*PCG!$C$5+N2O!AC428*PCG!$C$6+HFC!AC428+PFC!AC428+'SF6'!AC428</f>
        <v>0.78948493191252378</v>
      </c>
      <c r="AD428" s="94">
        <f>+'CO2'!AD428+'abs CO2'!AD428+'CH4'!AD428*PCG!$C$5+N2O!AD428*PCG!$C$6+HFC!AD428+PFC!AD428+'SF6'!AD428</f>
        <v>0.82991695136936083</v>
      </c>
      <c r="AE428" s="94">
        <f>+'CO2'!AE428+'abs CO2'!AE428+'CH4'!AE428*PCG!$C$5+N2O!AE428*PCG!$C$6+HFC!AE428+PFC!AE428+'SF6'!AE428</f>
        <v>0.98916159906039891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4.5827708740148925</v>
      </c>
      <c r="D429" s="94">
        <f>+'CO2'!D429+'abs CO2'!D429+'CH4'!D429*PCG!$C$5+N2O!D429*PCG!$C$6+HFC!D429+PFC!D429+'SF6'!D429</f>
        <v>4.7199884620043058</v>
      </c>
      <c r="E429" s="94">
        <f>+'CO2'!E429+'abs CO2'!E429+'CH4'!E429*PCG!$C$5+N2O!E429*PCG!$C$6+HFC!E429+PFC!E429+'SF6'!E429</f>
        <v>4.4291481899187888</v>
      </c>
      <c r="F429" s="94">
        <f>+'CO2'!F429+'abs CO2'!F429+'CH4'!F429*PCG!$C$5+N2O!F429*PCG!$C$6+HFC!F429+PFC!F429+'SF6'!F429</f>
        <v>4.3164021413293288</v>
      </c>
      <c r="G429" s="94">
        <f>+'CO2'!G429+'abs CO2'!G429+'CH4'!G429*PCG!$C$5+N2O!G429*PCG!$C$6+HFC!G429+PFC!G429+'SF6'!G429</f>
        <v>4.2516025349941868</v>
      </c>
      <c r="H429" s="94">
        <f>+'CO2'!H429+'abs CO2'!H429+'CH4'!H429*PCG!$C$5+N2O!H429*PCG!$C$6+HFC!H429+PFC!H429+'SF6'!H429</f>
        <v>4.2468565151232225</v>
      </c>
      <c r="I429" s="94">
        <f>+'CO2'!I429+'abs CO2'!I429+'CH4'!I429*PCG!$C$5+N2O!I429*PCG!$C$6+HFC!I429+PFC!I429+'SF6'!I429</f>
        <v>4.2499839657640566</v>
      </c>
      <c r="J429" s="94">
        <f>+'CO2'!J429+'abs CO2'!J429+'CH4'!J429*PCG!$C$5+N2O!J429*PCG!$C$6+HFC!J429+PFC!J429+'SF6'!J429</f>
        <v>4.0913901793286378</v>
      </c>
      <c r="K429" s="94">
        <f>+'CO2'!K429+'abs CO2'!K429+'CH4'!K429*PCG!$C$5+N2O!K429*PCG!$C$6+HFC!K429+PFC!K429+'SF6'!K429</f>
        <v>3.9459388136737399</v>
      </c>
      <c r="L429" s="94">
        <f>+'CO2'!L429+'abs CO2'!L429+'CH4'!L429*PCG!$C$5+N2O!L429*PCG!$C$6+HFC!L429+PFC!L429+'SF6'!L429</f>
        <v>3.7906264108327328</v>
      </c>
      <c r="M429" s="94">
        <f>+'CO2'!M429+'abs CO2'!M429+'CH4'!M429*PCG!$C$5+N2O!M429*PCG!$C$6+HFC!M429+PFC!M429+'SF6'!M429</f>
        <v>3.5754703725672354</v>
      </c>
      <c r="N429" s="94">
        <f>+'CO2'!N429+'abs CO2'!N429+'CH4'!N429*PCG!$C$5+N2O!N429*PCG!$C$6+HFC!N429+PFC!N429+'SF6'!N429</f>
        <v>3.5016753436166148</v>
      </c>
      <c r="O429" s="94">
        <f>+'CO2'!O429+'abs CO2'!O429+'CH4'!O429*PCG!$C$5+N2O!O429*PCG!$C$6+HFC!O429+PFC!O429+'SF6'!O429</f>
        <v>3.46157608613942</v>
      </c>
      <c r="P429" s="94">
        <f>+'CO2'!P429+'abs CO2'!P429+'CH4'!P429*PCG!$C$5+N2O!P429*PCG!$C$6+HFC!P429+PFC!P429+'SF6'!P429</f>
        <v>3.4555225002319458</v>
      </c>
      <c r="Q429" s="94">
        <f>+'CO2'!Q429+'abs CO2'!Q429+'CH4'!Q429*PCG!$C$5+N2O!Q429*PCG!$C$6+HFC!Q429+PFC!Q429+'SF6'!Q429</f>
        <v>3.420359384960113</v>
      </c>
      <c r="R429" s="94">
        <f>+'CO2'!R429+'abs CO2'!R429+'CH4'!R429*PCG!$C$5+N2O!R429*PCG!$C$6+HFC!R429+PFC!R429+'SF6'!R429</f>
        <v>3.3606901089832184</v>
      </c>
      <c r="S429" s="94">
        <f>+'CO2'!S429+'abs CO2'!S429+'CH4'!S429*PCG!$C$5+N2O!S429*PCG!$C$6+HFC!S429+PFC!S429+'SF6'!S429</f>
        <v>3.3054296707888877</v>
      </c>
      <c r="T429" s="94">
        <f>+'CO2'!T429+'abs CO2'!T429+'CH4'!T429*PCG!$C$5+N2O!T429*PCG!$C$6+HFC!T429+PFC!T429+'SF6'!T429</f>
        <v>3.3992483782954124</v>
      </c>
      <c r="U429" s="94">
        <f>+'CO2'!U429+'abs CO2'!U429+'CH4'!U429*PCG!$C$5+N2O!U429*PCG!$C$6+HFC!U429+PFC!U429+'SF6'!U429</f>
        <v>3.3791131237267709</v>
      </c>
      <c r="V429" s="94">
        <f>+'CO2'!V429+'abs CO2'!V429+'CH4'!V429*PCG!$C$5+N2O!V429*PCG!$C$6+HFC!V429+PFC!V429+'SF6'!V429</f>
        <v>3.628152491268763</v>
      </c>
      <c r="W429" s="94">
        <f>+'CO2'!W429+'abs CO2'!W429+'CH4'!W429*PCG!$C$5+N2O!W429*PCG!$C$6+HFC!W429+PFC!W429+'SF6'!W429</f>
        <v>3.6135933411700392</v>
      </c>
      <c r="X429" s="94">
        <f>+'CO2'!X429+'abs CO2'!X429+'CH4'!X429*PCG!$C$5+N2O!X429*PCG!$C$6+HFC!X429+PFC!X429+'SF6'!X429</f>
        <v>3.6053785207603681</v>
      </c>
      <c r="Y429" s="94">
        <f>+'CO2'!Y429+'abs CO2'!Y429+'CH4'!Y429*PCG!$C$5+N2O!Y429*PCG!$C$6+HFC!Y429+PFC!Y429+'SF6'!Y429</f>
        <v>3.7594068952628374</v>
      </c>
      <c r="Z429" s="94">
        <f>+'CO2'!Z429+'abs CO2'!Z429+'CH4'!Z429*PCG!$C$5+N2O!Z429*PCG!$C$6+HFC!Z429+PFC!Z429+'SF6'!Z429</f>
        <v>3.6971357564775182</v>
      </c>
      <c r="AA429" s="94">
        <f>+'CO2'!AA429+'abs CO2'!AA429+'CH4'!AA429*PCG!$C$5+N2O!AA429*PCG!$C$6+HFC!AA429+PFC!AA429+'SF6'!AA429</f>
        <v>3.9269837928480609</v>
      </c>
      <c r="AB429" s="94">
        <f>+'CO2'!AB429+'abs CO2'!AB429+'CH4'!AB429*PCG!$C$5+N2O!AB429*PCG!$C$6+HFC!AB429+PFC!AB429+'SF6'!AB429</f>
        <v>4.1649079231374682</v>
      </c>
      <c r="AC429" s="94">
        <f>+'CO2'!AC429+'abs CO2'!AC429+'CH4'!AC429*PCG!$C$5+N2O!AC429*PCG!$C$6+HFC!AC429+PFC!AC429+'SF6'!AC429</f>
        <v>5.0347529295736573</v>
      </c>
      <c r="AD429" s="94">
        <f>+'CO2'!AD429+'abs CO2'!AD429+'CH4'!AD429*PCG!$C$5+N2O!AD429*PCG!$C$6+HFC!AD429+PFC!AD429+'SF6'!AD429</f>
        <v>5.6553751005871415</v>
      </c>
      <c r="AE429" s="94">
        <f>+'CO2'!AE429+'abs CO2'!AE429+'CH4'!AE429*PCG!$C$5+N2O!AE429*PCG!$C$6+HFC!AE429+PFC!AE429+'SF6'!AE429</f>
        <v>4.9954487198411526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0.12248370822428735</v>
      </c>
      <c r="D431" s="33">
        <f t="shared" ref="D431:AE431" si="106">+D432+D433</f>
        <v>0.1276180156291396</v>
      </c>
      <c r="E431" s="33">
        <f t="shared" si="106"/>
        <v>0.16530819011655662</v>
      </c>
      <c r="F431" s="33">
        <f t="shared" si="106"/>
        <v>0.16879860699761573</v>
      </c>
      <c r="G431" s="33">
        <f t="shared" si="106"/>
        <v>0.17134771218896896</v>
      </c>
      <c r="H431" s="33">
        <f t="shared" si="106"/>
        <v>0.17680970181675643</v>
      </c>
      <c r="I431" s="33">
        <f t="shared" si="106"/>
        <v>0.1804029518058608</v>
      </c>
      <c r="J431" s="33">
        <f t="shared" si="106"/>
        <v>0.18463696069257213</v>
      </c>
      <c r="K431" s="33">
        <f t="shared" si="106"/>
        <v>0.18664705764940268</v>
      </c>
      <c r="L431" s="33">
        <f t="shared" si="106"/>
        <v>0.18504445565209196</v>
      </c>
      <c r="M431" s="33">
        <f t="shared" si="106"/>
        <v>0.18799735421596858</v>
      </c>
      <c r="N431" s="33">
        <f t="shared" si="106"/>
        <v>0.19087468658793982</v>
      </c>
      <c r="O431" s="33">
        <f t="shared" si="106"/>
        <v>0.21504231178860791</v>
      </c>
      <c r="P431" s="33">
        <f t="shared" si="106"/>
        <v>0.2261263083438769</v>
      </c>
      <c r="Q431" s="33">
        <f t="shared" si="106"/>
        <v>0.23998448272696446</v>
      </c>
      <c r="R431" s="33">
        <f t="shared" si="106"/>
        <v>0.24337589667871479</v>
      </c>
      <c r="S431" s="33">
        <f t="shared" si="106"/>
        <v>0.25102856891232617</v>
      </c>
      <c r="T431" s="33">
        <f t="shared" si="106"/>
        <v>0.2441615674067146</v>
      </c>
      <c r="U431" s="33">
        <f t="shared" si="106"/>
        <v>0.25830334128189103</v>
      </c>
      <c r="V431" s="33">
        <f t="shared" si="106"/>
        <v>0.2540477775228957</v>
      </c>
      <c r="W431" s="33">
        <f t="shared" si="106"/>
        <v>0.27220694696422443</v>
      </c>
      <c r="X431" s="33">
        <f t="shared" si="106"/>
        <v>0.30489881966826615</v>
      </c>
      <c r="Y431" s="33">
        <f t="shared" si="106"/>
        <v>0.34383668655139332</v>
      </c>
      <c r="Z431" s="33">
        <f t="shared" si="106"/>
        <v>0.37574650073017662</v>
      </c>
      <c r="AA431" s="33">
        <f t="shared" si="106"/>
        <v>0.38759095711675179</v>
      </c>
      <c r="AB431" s="33">
        <f t="shared" si="106"/>
        <v>0.70791733204191565</v>
      </c>
      <c r="AC431" s="33">
        <f t="shared" si="106"/>
        <v>0.52769751108374996</v>
      </c>
      <c r="AD431" s="33">
        <f t="shared" si="106"/>
        <v>0.51201805465571637</v>
      </c>
      <c r="AE431" s="33">
        <f t="shared" si="106"/>
        <v>0.55725190060934671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2.8565999999999999E-6</v>
      </c>
      <c r="L432" s="94">
        <f>+'CO2'!L432+'abs CO2'!L432+'CH4'!L432*PCG!$C$5+N2O!L432*PCG!$C$6+HFC!L432+PFC!L432+'SF6'!L432</f>
        <v>2.9042100000000001E-5</v>
      </c>
      <c r="M432" s="94">
        <f>+'CO2'!M432+'abs CO2'!M432+'CH4'!M432*PCG!$C$5+N2O!M432*PCG!$C$6+HFC!M432+PFC!M432+'SF6'!M432</f>
        <v>5.1418800000000003E-5</v>
      </c>
      <c r="N432" s="94">
        <f>+'CO2'!N432+'abs CO2'!N432+'CH4'!N432*PCG!$C$5+N2O!N432*PCG!$C$6+HFC!N432+PFC!N432+'SF6'!N432</f>
        <v>4.5467550000000001E-5</v>
      </c>
      <c r="O432" s="94">
        <f>+'CO2'!O432+'abs CO2'!O432+'CH4'!O432*PCG!$C$5+N2O!O432*PCG!$C$6+HFC!O432+PFC!O432+'SF6'!O432</f>
        <v>6.4273500000000007E-5</v>
      </c>
      <c r="P432" s="94">
        <f>+'CO2'!P432+'abs CO2'!P432+'CH4'!P432*PCG!$C$5+N2O!P432*PCG!$C$6+HFC!P432+PFC!P432+'SF6'!P432</f>
        <v>7.8794550000000003E-5</v>
      </c>
      <c r="Q432" s="94">
        <f>+'CO2'!Q432+'abs CO2'!Q432+'CH4'!Q432*PCG!$C$5+N2O!Q432*PCG!$C$6+HFC!Q432+PFC!Q432+'SF6'!Q432</f>
        <v>8.4507749999999994E-5</v>
      </c>
      <c r="R432" s="94">
        <f>+'CO2'!R432+'abs CO2'!R432+'CH4'!R432*PCG!$C$5+N2O!R432*PCG!$C$6+HFC!R432+PFC!R432+'SF6'!R432</f>
        <v>8.1175049999999998E-5</v>
      </c>
      <c r="S432" s="94">
        <f>+'CO2'!S432+'abs CO2'!S432+'CH4'!S432*PCG!$C$5+N2O!S432*PCG!$C$6+HFC!S432+PFC!S432+'SF6'!S432</f>
        <v>1.2926114999999998E-4</v>
      </c>
      <c r="T432" s="94">
        <f>+'CO2'!T432+'abs CO2'!T432+'CH4'!T432*PCG!$C$5+N2O!T432*PCG!$C$6+HFC!T432+PFC!T432+'SF6'!T432</f>
        <v>1.3854510000000002E-4</v>
      </c>
      <c r="U432" s="94">
        <f>+'CO2'!U432+'abs CO2'!U432+'CH4'!U432*PCG!$C$5+N2O!U432*PCG!$C$6+HFC!U432+PFC!U432+'SF6'!U432</f>
        <v>1.5639884999999997E-4</v>
      </c>
      <c r="V432" s="94">
        <f>+'CO2'!V432+'abs CO2'!V432+'CH4'!V432*PCG!$C$5+N2O!V432*PCG!$C$6+HFC!V432+PFC!V432+'SF6'!V432</f>
        <v>1.4711489999999998E-4</v>
      </c>
      <c r="W432" s="94">
        <f>+'CO2'!W432+'abs CO2'!W432+'CH4'!W432*PCG!$C$5+N2O!W432*PCG!$C$6+HFC!W432+PFC!W432+'SF6'!W432</f>
        <v>1.9067805000000002E-4</v>
      </c>
      <c r="X432" s="94">
        <f>+'CO2'!X432+'abs CO2'!X432+'CH4'!X432*PCG!$C$5+N2O!X432*PCG!$C$6+HFC!X432+PFC!X432+'SF6'!X432</f>
        <v>1.8782144999999998E-4</v>
      </c>
      <c r="Y432" s="94">
        <f>+'CO2'!Y432+'abs CO2'!Y432+'CH4'!Y432*PCG!$C$5+N2O!Y432*PCG!$C$6+HFC!Y432+PFC!Y432+'SF6'!Y432</f>
        <v>2.3685975E-4</v>
      </c>
      <c r="Z432" s="94">
        <f>+'CO2'!Z432+'abs CO2'!Z432+'CH4'!Z432*PCG!$C$5+N2O!Z432*PCG!$C$6+HFC!Z432+PFC!Z432+'SF6'!Z432</f>
        <v>3.1374989999999998E-4</v>
      </c>
      <c r="AA432" s="94">
        <f>+'CO2'!AA432+'abs CO2'!AA432+'CH4'!AA432*PCG!$C$5+N2O!AA432*PCG!$C$6+HFC!AA432+PFC!AA432+'SF6'!AA432</f>
        <v>3.3279390000000005E-4</v>
      </c>
      <c r="AB432" s="94">
        <f>+'CO2'!AB432+'abs CO2'!AB432+'CH4'!AB432*PCG!$C$5+N2O!AB432*PCG!$C$6+HFC!AB432+PFC!AB432+'SF6'!AB432</f>
        <v>4.0777964999999994E-4</v>
      </c>
      <c r="AC432" s="94">
        <f>+'CO2'!AC432+'abs CO2'!AC432+'CH4'!AC432*PCG!$C$5+N2O!AC432*PCG!$C$6+HFC!AC432+PFC!AC432+'SF6'!AC432</f>
        <v>4.7776635000000003E-4</v>
      </c>
      <c r="AD432" s="94">
        <f>+'CO2'!AD432+'abs CO2'!AD432+'CH4'!AD432*PCG!$C$5+N2O!AD432*PCG!$C$6+HFC!AD432+PFC!AD432+'SF6'!AD432</f>
        <v>4.6324530000000004E-4</v>
      </c>
      <c r="AE432" s="94">
        <f>+'CO2'!AE432+'abs CO2'!AE432+'CH4'!AE432*PCG!$C$5+N2O!AE432*PCG!$C$6+HFC!AE432+PFC!AE432+'SF6'!AE432</f>
        <v>4.7776635000000003E-4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0.12248370822428735</v>
      </c>
      <c r="D433" s="94">
        <f>+'CO2'!D433+'abs CO2'!D433+'CH4'!D433*PCG!$C$5+N2O!D433*PCG!$C$6+HFC!D433+PFC!D433+'SF6'!D433</f>
        <v>0.1276180156291396</v>
      </c>
      <c r="E433" s="94">
        <f>+'CO2'!E433+'abs CO2'!E433+'CH4'!E433*PCG!$C$5+N2O!E433*PCG!$C$6+HFC!E433+PFC!E433+'SF6'!E433</f>
        <v>0.16530819011655662</v>
      </c>
      <c r="F433" s="94">
        <f>+'CO2'!F433+'abs CO2'!F433+'CH4'!F433*PCG!$C$5+N2O!F433*PCG!$C$6+HFC!F433+PFC!F433+'SF6'!F433</f>
        <v>0.16879860699761573</v>
      </c>
      <c r="G433" s="94">
        <f>+'CO2'!G433+'abs CO2'!G433+'CH4'!G433*PCG!$C$5+N2O!G433*PCG!$C$6+HFC!G433+PFC!G433+'SF6'!G433</f>
        <v>0.17134771218896896</v>
      </c>
      <c r="H433" s="94">
        <f>+'CO2'!H433+'abs CO2'!H433+'CH4'!H433*PCG!$C$5+N2O!H433*PCG!$C$6+HFC!H433+PFC!H433+'SF6'!H433</f>
        <v>0.17680970181675643</v>
      </c>
      <c r="I433" s="94">
        <f>+'CO2'!I433+'abs CO2'!I433+'CH4'!I433*PCG!$C$5+N2O!I433*PCG!$C$6+HFC!I433+PFC!I433+'SF6'!I433</f>
        <v>0.1804029518058608</v>
      </c>
      <c r="J433" s="94">
        <f>+'CO2'!J433+'abs CO2'!J433+'CH4'!J433*PCG!$C$5+N2O!J433*PCG!$C$6+HFC!J433+PFC!J433+'SF6'!J433</f>
        <v>0.18463696069257213</v>
      </c>
      <c r="K433" s="94">
        <f>+'CO2'!K433+'abs CO2'!K433+'CH4'!K433*PCG!$C$5+N2O!K433*PCG!$C$6+HFC!K433+PFC!K433+'SF6'!K433</f>
        <v>0.18664420104940269</v>
      </c>
      <c r="L433" s="94">
        <f>+'CO2'!L433+'abs CO2'!L433+'CH4'!L433*PCG!$C$5+N2O!L433*PCG!$C$6+HFC!L433+PFC!L433+'SF6'!L433</f>
        <v>0.18501541355209197</v>
      </c>
      <c r="M433" s="94">
        <f>+'CO2'!M433+'abs CO2'!M433+'CH4'!M433*PCG!$C$5+N2O!M433*PCG!$C$6+HFC!M433+PFC!M433+'SF6'!M433</f>
        <v>0.18794593541596857</v>
      </c>
      <c r="N433" s="94">
        <f>+'CO2'!N433+'abs CO2'!N433+'CH4'!N433*PCG!$C$5+N2O!N433*PCG!$C$6+HFC!N433+PFC!N433+'SF6'!N433</f>
        <v>0.19082921903793981</v>
      </c>
      <c r="O433" s="94">
        <f>+'CO2'!O433+'abs CO2'!O433+'CH4'!O433*PCG!$C$5+N2O!O433*PCG!$C$6+HFC!O433+PFC!O433+'SF6'!O433</f>
        <v>0.21497803828860793</v>
      </c>
      <c r="P433" s="94">
        <f>+'CO2'!P433+'abs CO2'!P433+'CH4'!P433*PCG!$C$5+N2O!P433*PCG!$C$6+HFC!P433+PFC!P433+'SF6'!P433</f>
        <v>0.22604751379387689</v>
      </c>
      <c r="Q433" s="94">
        <f>+'CO2'!Q433+'abs CO2'!Q433+'CH4'!Q433*PCG!$C$5+N2O!Q433*PCG!$C$6+HFC!Q433+PFC!Q433+'SF6'!Q433</f>
        <v>0.23989997497696447</v>
      </c>
      <c r="R433" s="94">
        <f>+'CO2'!R433+'abs CO2'!R433+'CH4'!R433*PCG!$C$5+N2O!R433*PCG!$C$6+HFC!R433+PFC!R433+'SF6'!R433</f>
        <v>0.24329472162871479</v>
      </c>
      <c r="S433" s="94">
        <f>+'CO2'!S433+'abs CO2'!S433+'CH4'!S433*PCG!$C$5+N2O!S433*PCG!$C$6+HFC!S433+PFC!S433+'SF6'!S433</f>
        <v>0.25089930776232616</v>
      </c>
      <c r="T433" s="94">
        <f>+'CO2'!T433+'abs CO2'!T433+'CH4'!T433*PCG!$C$5+N2O!T433*PCG!$C$6+HFC!T433+PFC!T433+'SF6'!T433</f>
        <v>0.2440230223067146</v>
      </c>
      <c r="U433" s="94">
        <f>+'CO2'!U433+'abs CO2'!U433+'CH4'!U433*PCG!$C$5+N2O!U433*PCG!$C$6+HFC!U433+PFC!U433+'SF6'!U433</f>
        <v>0.25814694243189101</v>
      </c>
      <c r="V433" s="94">
        <f>+'CO2'!V433+'abs CO2'!V433+'CH4'!V433*PCG!$C$5+N2O!V433*PCG!$C$6+HFC!V433+PFC!V433+'SF6'!V433</f>
        <v>0.25390066262289568</v>
      </c>
      <c r="W433" s="94">
        <f>+'CO2'!W433+'abs CO2'!W433+'CH4'!W433*PCG!$C$5+N2O!W433*PCG!$C$6+HFC!W433+PFC!W433+'SF6'!W433</f>
        <v>0.27201626891422442</v>
      </c>
      <c r="X433" s="94">
        <f>+'CO2'!X433+'abs CO2'!X433+'CH4'!X433*PCG!$C$5+N2O!X433*PCG!$C$6+HFC!X433+PFC!X433+'SF6'!X433</f>
        <v>0.30471099821826614</v>
      </c>
      <c r="Y433" s="94">
        <f>+'CO2'!Y433+'abs CO2'!Y433+'CH4'!Y433*PCG!$C$5+N2O!Y433*PCG!$C$6+HFC!Y433+PFC!Y433+'SF6'!Y433</f>
        <v>0.34359982680139334</v>
      </c>
      <c r="Z433" s="94">
        <f>+'CO2'!Z433+'abs CO2'!Z433+'CH4'!Z433*PCG!$C$5+N2O!Z433*PCG!$C$6+HFC!Z433+PFC!Z433+'SF6'!Z433</f>
        <v>0.37543275083017663</v>
      </c>
      <c r="AA433" s="94">
        <f>+'CO2'!AA433+'abs CO2'!AA433+'CH4'!AA433*PCG!$C$5+N2O!AA433*PCG!$C$6+HFC!AA433+PFC!AA433+'SF6'!AA433</f>
        <v>0.38725816321675177</v>
      </c>
      <c r="AB433" s="94">
        <f>+'CO2'!AB433+'abs CO2'!AB433+'CH4'!AB433*PCG!$C$5+N2O!AB433*PCG!$C$6+HFC!AB433+PFC!AB433+'SF6'!AB433</f>
        <v>0.7075095523919156</v>
      </c>
      <c r="AC433" s="94">
        <f>+'CO2'!AC433+'abs CO2'!AC433+'CH4'!AC433*PCG!$C$5+N2O!AC433*PCG!$C$6+HFC!AC433+PFC!AC433+'SF6'!AC433</f>
        <v>0.52721974473375</v>
      </c>
      <c r="AD433" s="94">
        <f>+'CO2'!AD433+'abs CO2'!AD433+'CH4'!AD433*PCG!$C$5+N2O!AD433*PCG!$C$6+HFC!AD433+PFC!AD433+'SF6'!AD433</f>
        <v>0.5115548093557164</v>
      </c>
      <c r="AE433" s="94">
        <f>+'CO2'!AE433+'abs CO2'!AE433+'CH4'!AE433*PCG!$C$5+N2O!AE433*PCG!$C$6+HFC!AE433+PFC!AE433+'SF6'!AE433</f>
        <v>0.55677413425934674</v>
      </c>
    </row>
    <row r="434" spans="1:31" x14ac:dyDescent="0.2">
      <c r="A434" s="80" t="s">
        <v>736</v>
      </c>
      <c r="B434" s="4" t="s">
        <v>737</v>
      </c>
      <c r="C434" s="33">
        <f>+C435+C436</f>
        <v>2.9561040325422834</v>
      </c>
      <c r="D434" s="33">
        <f t="shared" ref="D434:AE434" si="107">+D435+D436</f>
        <v>3.3490017340890712</v>
      </c>
      <c r="E434" s="33">
        <f t="shared" si="107"/>
        <v>3.9354560380782044</v>
      </c>
      <c r="F434" s="33">
        <f t="shared" si="107"/>
        <v>3.6251900559519674</v>
      </c>
      <c r="G434" s="33">
        <f t="shared" si="107"/>
        <v>3.6585129790392554</v>
      </c>
      <c r="H434" s="33">
        <f t="shared" si="107"/>
        <v>4.2255559891959216</v>
      </c>
      <c r="I434" s="33">
        <f t="shared" si="107"/>
        <v>11.96100782433799</v>
      </c>
      <c r="J434" s="33">
        <f t="shared" si="107"/>
        <v>12.840259185007907</v>
      </c>
      <c r="K434" s="33">
        <f t="shared" si="107"/>
        <v>12.340726273434679</v>
      </c>
      <c r="L434" s="33">
        <f t="shared" si="107"/>
        <v>12.288513258436444</v>
      </c>
      <c r="M434" s="33">
        <f t="shared" si="107"/>
        <v>12.370674515994935</v>
      </c>
      <c r="N434" s="33">
        <f t="shared" si="107"/>
        <v>14.664281117640234</v>
      </c>
      <c r="O434" s="33">
        <f t="shared" si="107"/>
        <v>12.283842430666484</v>
      </c>
      <c r="P434" s="33">
        <f t="shared" si="107"/>
        <v>13.87769805171809</v>
      </c>
      <c r="Q434" s="33">
        <f t="shared" si="107"/>
        <v>17.300076409639075</v>
      </c>
      <c r="R434" s="33">
        <f t="shared" si="107"/>
        <v>14.117658917031612</v>
      </c>
      <c r="S434" s="33">
        <f t="shared" si="107"/>
        <v>17.371841251754713</v>
      </c>
      <c r="T434" s="33">
        <f t="shared" si="107"/>
        <v>19.446330657451703</v>
      </c>
      <c r="U434" s="33">
        <f t="shared" si="107"/>
        <v>15.191947192005422</v>
      </c>
      <c r="V434" s="33">
        <f t="shared" si="107"/>
        <v>12.935741376340113</v>
      </c>
      <c r="W434" s="33">
        <f t="shared" si="107"/>
        <v>14.159663284639432</v>
      </c>
      <c r="X434" s="33">
        <f t="shared" si="107"/>
        <v>14.966656965325496</v>
      </c>
      <c r="Y434" s="33">
        <f t="shared" si="107"/>
        <v>14.251069457250331</v>
      </c>
      <c r="Z434" s="33">
        <f t="shared" si="107"/>
        <v>14.444717515212387</v>
      </c>
      <c r="AA434" s="33">
        <f t="shared" si="107"/>
        <v>17.065343113766104</v>
      </c>
      <c r="AB434" s="33">
        <f t="shared" si="107"/>
        <v>18.816403230144505</v>
      </c>
      <c r="AC434" s="33">
        <f t="shared" si="107"/>
        <v>17.272453164704583</v>
      </c>
      <c r="AD434" s="33">
        <f t="shared" si="107"/>
        <v>16.786456771430263</v>
      </c>
      <c r="AE434" s="33">
        <f t="shared" si="107"/>
        <v>16.590847859781512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2.4596365143768826</v>
      </c>
      <c r="D435" s="94">
        <f>+'CO2'!D435+'abs CO2'!D435+'CH4'!D435*PCG!$C$5+N2O!D435*PCG!$C$6+HFC!D435+PFC!D435+'SF6'!D435</f>
        <v>2.6898056381036426</v>
      </c>
      <c r="E435" s="94">
        <f>+'CO2'!E435+'abs CO2'!E435+'CH4'!E435*PCG!$C$5+N2O!E435*PCG!$C$6+HFC!E435+PFC!E435+'SF6'!E435</f>
        <v>2.986937962976985</v>
      </c>
      <c r="F435" s="94">
        <f>+'CO2'!F435+'abs CO2'!F435+'CH4'!F435*PCG!$C$5+N2O!F435*PCG!$C$6+HFC!F435+PFC!F435+'SF6'!F435</f>
        <v>2.9441821616537336</v>
      </c>
      <c r="G435" s="94">
        <f>+'CO2'!G435+'abs CO2'!G435+'CH4'!G435*PCG!$C$5+N2O!G435*PCG!$C$6+HFC!G435+PFC!G435+'SF6'!G435</f>
        <v>2.8930634629192489</v>
      </c>
      <c r="H435" s="94">
        <f>+'CO2'!H435+'abs CO2'!H435+'CH4'!H435*PCG!$C$5+N2O!H435*PCG!$C$6+HFC!H435+PFC!H435+'SF6'!H435</f>
        <v>3.2583077873837887</v>
      </c>
      <c r="I435" s="94">
        <f>+'CO2'!I435+'abs CO2'!I435+'CH4'!I435*PCG!$C$5+N2O!I435*PCG!$C$6+HFC!I435+PFC!I435+'SF6'!I435</f>
        <v>10.987761905312976</v>
      </c>
      <c r="J435" s="94">
        <f>+'CO2'!J435+'abs CO2'!J435+'CH4'!J435*PCG!$C$5+N2O!J435*PCG!$C$6+HFC!J435+PFC!J435+'SF6'!J435</f>
        <v>11.56622179735445</v>
      </c>
      <c r="K435" s="94">
        <f>+'CO2'!K435+'abs CO2'!K435+'CH4'!K435*PCG!$C$5+N2O!K435*PCG!$C$6+HFC!K435+PFC!K435+'SF6'!K435</f>
        <v>12.035640912758268</v>
      </c>
      <c r="L435" s="94">
        <f>+'CO2'!L435+'abs CO2'!L435+'CH4'!L435*PCG!$C$5+N2O!L435*PCG!$C$6+HFC!L435+PFC!L435+'SF6'!L435</f>
        <v>11.456953953038703</v>
      </c>
      <c r="M435" s="94">
        <f>+'CO2'!M435+'abs CO2'!M435+'CH4'!M435*PCG!$C$5+N2O!M435*PCG!$C$6+HFC!M435+PFC!M435+'SF6'!M435</f>
        <v>11.349785744039625</v>
      </c>
      <c r="N435" s="94">
        <f>+'CO2'!N435+'abs CO2'!N435+'CH4'!N435*PCG!$C$5+N2O!N435*PCG!$C$6+HFC!N435+PFC!N435+'SF6'!N435</f>
        <v>14.078330139485331</v>
      </c>
      <c r="O435" s="94">
        <f>+'CO2'!O435+'abs CO2'!O435+'CH4'!O435*PCG!$C$5+N2O!O435*PCG!$C$6+HFC!O435+PFC!O435+'SF6'!O435</f>
        <v>11.419508491772195</v>
      </c>
      <c r="P435" s="94">
        <f>+'CO2'!P435+'abs CO2'!P435+'CH4'!P435*PCG!$C$5+N2O!P435*PCG!$C$6+HFC!P435+PFC!P435+'SF6'!P435</f>
        <v>12.333219625255088</v>
      </c>
      <c r="Q435" s="94">
        <f>+'CO2'!Q435+'abs CO2'!Q435+'CH4'!Q435*PCG!$C$5+N2O!Q435*PCG!$C$6+HFC!Q435+PFC!Q435+'SF6'!Q435</f>
        <v>14.706664096213188</v>
      </c>
      <c r="R435" s="94">
        <f>+'CO2'!R435+'abs CO2'!R435+'CH4'!R435*PCG!$C$5+N2O!R435*PCG!$C$6+HFC!R435+PFC!R435+'SF6'!R435</f>
        <v>11.785630562887979</v>
      </c>
      <c r="S435" s="94">
        <f>+'CO2'!S435+'abs CO2'!S435+'CH4'!S435*PCG!$C$5+N2O!S435*PCG!$C$6+HFC!S435+PFC!S435+'SF6'!S435</f>
        <v>12.566991299129288</v>
      </c>
      <c r="T435" s="94">
        <f>+'CO2'!T435+'abs CO2'!T435+'CH4'!T435*PCG!$C$5+N2O!T435*PCG!$C$6+HFC!T435+PFC!T435+'SF6'!T435</f>
        <v>12.585281159637203</v>
      </c>
      <c r="U435" s="94">
        <f>+'CO2'!U435+'abs CO2'!U435+'CH4'!U435*PCG!$C$5+N2O!U435*PCG!$C$6+HFC!U435+PFC!U435+'SF6'!U435</f>
        <v>12.275588692167215</v>
      </c>
      <c r="V435" s="94">
        <f>+'CO2'!V435+'abs CO2'!V435+'CH4'!V435*PCG!$C$5+N2O!V435*PCG!$C$6+HFC!V435+PFC!V435+'SF6'!V435</f>
        <v>12.240179184325374</v>
      </c>
      <c r="W435" s="94">
        <f>+'CO2'!W435+'abs CO2'!W435+'CH4'!W435*PCG!$C$5+N2O!W435*PCG!$C$6+HFC!W435+PFC!W435+'SF6'!W435</f>
        <v>11.801122909125668</v>
      </c>
      <c r="X435" s="94">
        <f>+'CO2'!X435+'abs CO2'!X435+'CH4'!X435*PCG!$C$5+N2O!X435*PCG!$C$6+HFC!X435+PFC!X435+'SF6'!X435</f>
        <v>12.305349550399651</v>
      </c>
      <c r="Y435" s="94">
        <f>+'CO2'!Y435+'abs CO2'!Y435+'CH4'!Y435*PCG!$C$5+N2O!Y435*PCG!$C$6+HFC!Y435+PFC!Y435+'SF6'!Y435</f>
        <v>12.443343762595038</v>
      </c>
      <c r="Z435" s="94">
        <f>+'CO2'!Z435+'abs CO2'!Z435+'CH4'!Z435*PCG!$C$5+N2O!Z435*PCG!$C$6+HFC!Z435+PFC!Z435+'SF6'!Z435</f>
        <v>13.099505617915622</v>
      </c>
      <c r="AA435" s="94">
        <f>+'CO2'!AA435+'abs CO2'!AA435+'CH4'!AA435*PCG!$C$5+N2O!AA435*PCG!$C$6+HFC!AA435+PFC!AA435+'SF6'!AA435</f>
        <v>13.882003316532984</v>
      </c>
      <c r="AB435" s="94">
        <f>+'CO2'!AB435+'abs CO2'!AB435+'CH4'!AB435*PCG!$C$5+N2O!AB435*PCG!$C$6+HFC!AB435+PFC!AB435+'SF6'!AB435</f>
        <v>14.901338392161779</v>
      </c>
      <c r="AC435" s="94">
        <f>+'CO2'!AC435+'abs CO2'!AC435+'CH4'!AC435*PCG!$C$5+N2O!AC435*PCG!$C$6+HFC!AC435+PFC!AC435+'SF6'!AC435</f>
        <v>14.861070730915836</v>
      </c>
      <c r="AD435" s="94">
        <f>+'CO2'!AD435+'abs CO2'!AD435+'CH4'!AD435*PCG!$C$5+N2O!AD435*PCG!$C$6+HFC!AD435+PFC!AD435+'SF6'!AD435</f>
        <v>14.750493298350456</v>
      </c>
      <c r="AE435" s="94">
        <f>+'CO2'!AE435+'abs CO2'!AE435+'CH4'!AE435*PCG!$C$5+N2O!AE435*PCG!$C$6+HFC!AE435+PFC!AE435+'SF6'!AE435</f>
        <v>15.363833352219936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0.49646751816540069</v>
      </c>
      <c r="D436" s="94">
        <f>+'CO2'!D436+'abs CO2'!D436+'CH4'!D436*PCG!$C$5+N2O!D436*PCG!$C$6+HFC!D436+PFC!D436+'SF6'!D436</f>
        <v>0.6591960959854285</v>
      </c>
      <c r="E436" s="94">
        <f>+'CO2'!E436+'abs CO2'!E436+'CH4'!E436*PCG!$C$5+N2O!E436*PCG!$C$6+HFC!E436+PFC!E436+'SF6'!E436</f>
        <v>0.94851807510121944</v>
      </c>
      <c r="F436" s="94">
        <f>+'CO2'!F436+'abs CO2'!F436+'CH4'!F436*PCG!$C$5+N2O!F436*PCG!$C$6+HFC!F436+PFC!F436+'SF6'!F436</f>
        <v>0.68100789429823361</v>
      </c>
      <c r="G436" s="94">
        <f>+'CO2'!G436+'abs CO2'!G436+'CH4'!G436*PCG!$C$5+N2O!G436*PCG!$C$6+HFC!G436+PFC!G436+'SF6'!G436</f>
        <v>0.76544951612000667</v>
      </c>
      <c r="H436" s="94">
        <f>+'CO2'!H436+'abs CO2'!H436+'CH4'!H436*PCG!$C$5+N2O!H436*PCG!$C$6+HFC!H436+PFC!H436+'SF6'!H436</f>
        <v>0.96724820181213322</v>
      </c>
      <c r="I436" s="94">
        <f>+'CO2'!I436+'abs CO2'!I436+'CH4'!I436*PCG!$C$5+N2O!I436*PCG!$C$6+HFC!I436+PFC!I436+'SF6'!I436</f>
        <v>0.97324591902501545</v>
      </c>
      <c r="J436" s="94">
        <f>+'CO2'!J436+'abs CO2'!J436+'CH4'!J436*PCG!$C$5+N2O!J436*PCG!$C$6+HFC!J436+PFC!J436+'SF6'!J436</f>
        <v>1.2740373876534574</v>
      </c>
      <c r="K436" s="94">
        <f>+'CO2'!K436+'abs CO2'!K436+'CH4'!K436*PCG!$C$5+N2O!K436*PCG!$C$6+HFC!K436+PFC!K436+'SF6'!K436</f>
        <v>0.30508536067641107</v>
      </c>
      <c r="L436" s="94">
        <f>+'CO2'!L436+'abs CO2'!L436+'CH4'!L436*PCG!$C$5+N2O!L436*PCG!$C$6+HFC!L436+PFC!L436+'SF6'!L436</f>
        <v>0.83155930539774059</v>
      </c>
      <c r="M436" s="94">
        <f>+'CO2'!M436+'abs CO2'!M436+'CH4'!M436*PCG!$C$5+N2O!M436*PCG!$C$6+HFC!M436+PFC!M436+'SF6'!M436</f>
        <v>1.0208887719553095</v>
      </c>
      <c r="N436" s="94">
        <f>+'CO2'!N436+'abs CO2'!N436+'CH4'!N436*PCG!$C$5+N2O!N436*PCG!$C$6+HFC!N436+PFC!N436+'SF6'!N436</f>
        <v>0.58595097815490271</v>
      </c>
      <c r="O436" s="94">
        <f>+'CO2'!O436+'abs CO2'!O436+'CH4'!O436*PCG!$C$5+N2O!O436*PCG!$C$6+HFC!O436+PFC!O436+'SF6'!O436</f>
        <v>0.86433393889428956</v>
      </c>
      <c r="P436" s="94">
        <f>+'CO2'!P436+'abs CO2'!P436+'CH4'!P436*PCG!$C$5+N2O!P436*PCG!$C$6+HFC!P436+PFC!P436+'SF6'!P436</f>
        <v>1.5444784264630014</v>
      </c>
      <c r="Q436" s="94">
        <f>+'CO2'!Q436+'abs CO2'!Q436+'CH4'!Q436*PCG!$C$5+N2O!Q436*PCG!$C$6+HFC!Q436+PFC!Q436+'SF6'!Q436</f>
        <v>2.593412313425886</v>
      </c>
      <c r="R436" s="94">
        <f>+'CO2'!R436+'abs CO2'!R436+'CH4'!R436*PCG!$C$5+N2O!R436*PCG!$C$6+HFC!R436+PFC!R436+'SF6'!R436</f>
        <v>2.3320283541436337</v>
      </c>
      <c r="S436" s="94">
        <f>+'CO2'!S436+'abs CO2'!S436+'CH4'!S436*PCG!$C$5+N2O!S436*PCG!$C$6+HFC!S436+PFC!S436+'SF6'!S436</f>
        <v>4.8048499526254238</v>
      </c>
      <c r="T436" s="94">
        <f>+'CO2'!T436+'abs CO2'!T436+'CH4'!T436*PCG!$C$5+N2O!T436*PCG!$C$6+HFC!T436+PFC!T436+'SF6'!T436</f>
        <v>6.8610494978145002</v>
      </c>
      <c r="U436" s="94">
        <f>+'CO2'!U436+'abs CO2'!U436+'CH4'!U436*PCG!$C$5+N2O!U436*PCG!$C$6+HFC!U436+PFC!U436+'SF6'!U436</f>
        <v>2.9163584998382079</v>
      </c>
      <c r="V436" s="94">
        <f>+'CO2'!V436+'abs CO2'!V436+'CH4'!V436*PCG!$C$5+N2O!V436*PCG!$C$6+HFC!V436+PFC!V436+'SF6'!V436</f>
        <v>0.69556219201473957</v>
      </c>
      <c r="W436" s="94">
        <f>+'CO2'!W436+'abs CO2'!W436+'CH4'!W436*PCG!$C$5+N2O!W436*PCG!$C$6+HFC!W436+PFC!W436+'SF6'!W436</f>
        <v>2.3585403755137642</v>
      </c>
      <c r="X436" s="94">
        <f>+'CO2'!X436+'abs CO2'!X436+'CH4'!X436*PCG!$C$5+N2O!X436*PCG!$C$6+HFC!X436+PFC!X436+'SF6'!X436</f>
        <v>2.661307414925846</v>
      </c>
      <c r="Y436" s="94">
        <f>+'CO2'!Y436+'abs CO2'!Y436+'CH4'!Y436*PCG!$C$5+N2O!Y436*PCG!$C$6+HFC!Y436+PFC!Y436+'SF6'!Y436</f>
        <v>1.8077256946552933</v>
      </c>
      <c r="Z436" s="94">
        <f>+'CO2'!Z436+'abs CO2'!Z436+'CH4'!Z436*PCG!$C$5+N2O!Z436*PCG!$C$6+HFC!Z436+PFC!Z436+'SF6'!Z436</f>
        <v>1.345211897296765</v>
      </c>
      <c r="AA436" s="94">
        <f>+'CO2'!AA436+'abs CO2'!AA436+'CH4'!AA436*PCG!$C$5+N2O!AA436*PCG!$C$6+HFC!AA436+PFC!AA436+'SF6'!AA436</f>
        <v>3.1833397972331192</v>
      </c>
      <c r="AB436" s="94">
        <f>+'CO2'!AB436+'abs CO2'!AB436+'CH4'!AB436*PCG!$C$5+N2O!AB436*PCG!$C$6+HFC!AB436+PFC!AB436+'SF6'!AB436</f>
        <v>3.9150648379827255</v>
      </c>
      <c r="AC436" s="94">
        <f>+'CO2'!AC436+'abs CO2'!AC436+'CH4'!AC436*PCG!$C$5+N2O!AC436*PCG!$C$6+HFC!AC436+PFC!AC436+'SF6'!AC436</f>
        <v>2.4113824337887477</v>
      </c>
      <c r="AD436" s="94">
        <f>+'CO2'!AD436+'abs CO2'!AD436+'CH4'!AD436*PCG!$C$5+N2O!AD436*PCG!$C$6+HFC!AD436+PFC!AD436+'SF6'!AD436</f>
        <v>2.0359634730798075</v>
      </c>
      <c r="AE436" s="94">
        <f>+'CO2'!AE436+'abs CO2'!AE436+'CH4'!AE436*PCG!$C$5+N2O!AE436*PCG!$C$6+HFC!AE436+PFC!AE436+'SF6'!AE436</f>
        <v>1.2270145075615757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</row>
    <row r="453" spans="1:31" x14ac:dyDescent="0.2">
      <c r="A453" s="5" t="s">
        <v>229</v>
      </c>
      <c r="C453" s="71">
        <f t="shared" ref="C453:AE453" si="109">+C455-C4</f>
        <v>0</v>
      </c>
      <c r="D453" s="71">
        <f t="shared" si="109"/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390.61818413482456</v>
      </c>
      <c r="D455" s="28">
        <f t="shared" si="110"/>
        <v>367.24736966629177</v>
      </c>
      <c r="E455" s="28">
        <f t="shared" si="110"/>
        <v>407.67080764276858</v>
      </c>
      <c r="F455" s="28">
        <f t="shared" si="110"/>
        <v>417.60965756875942</v>
      </c>
      <c r="G455" s="28">
        <f t="shared" si="110"/>
        <v>522.80541063465</v>
      </c>
      <c r="H455" s="28">
        <f t="shared" si="110"/>
        <v>623.46802422435019</v>
      </c>
      <c r="I455" s="28">
        <f t="shared" si="110"/>
        <v>684.45490122290414</v>
      </c>
      <c r="J455" s="28">
        <f t="shared" si="110"/>
        <v>905.54302720756505</v>
      </c>
      <c r="K455" s="28">
        <f t="shared" si="110"/>
        <v>970.01995861850776</v>
      </c>
      <c r="L455" s="28">
        <f t="shared" si="110"/>
        <v>2007.8034033809929</v>
      </c>
      <c r="M455" s="28">
        <f t="shared" si="110"/>
        <v>2047.0604066788519</v>
      </c>
      <c r="N455" s="28">
        <f t="shared" si="110"/>
        <v>1797.1505524900294</v>
      </c>
      <c r="O455" s="28">
        <f t="shared" si="110"/>
        <v>1630.5791980237225</v>
      </c>
      <c r="P455" s="28">
        <f t="shared" si="110"/>
        <v>1426.0669595404372</v>
      </c>
      <c r="Q455" s="28">
        <f t="shared" si="110"/>
        <v>1423.5661310700912</v>
      </c>
      <c r="R455" s="28">
        <f t="shared" si="110"/>
        <v>1400.0364166060913</v>
      </c>
      <c r="S455" s="28">
        <f t="shared" si="110"/>
        <v>1818.2738811506406</v>
      </c>
      <c r="T455" s="28">
        <f t="shared" si="110"/>
        <v>2131.9836089557252</v>
      </c>
      <c r="U455" s="28">
        <f t="shared" si="110"/>
        <v>2273.7053441577928</v>
      </c>
      <c r="V455" s="28">
        <f t="shared" si="110"/>
        <v>2442.2502195307247</v>
      </c>
      <c r="W455" s="28">
        <f t="shared" si="110"/>
        <v>2495.0056787749754</v>
      </c>
      <c r="X455" s="28">
        <f t="shared" si="110"/>
        <v>2550.8070292507273</v>
      </c>
      <c r="Y455" s="28">
        <f t="shared" si="110"/>
        <v>2159.5103381181652</v>
      </c>
      <c r="Z455" s="28">
        <f t="shared" si="110"/>
        <v>2142.4176071276443</v>
      </c>
      <c r="AA455" s="28">
        <f t="shared" si="110"/>
        <v>2279.2475418574008</v>
      </c>
      <c r="AB455" s="28">
        <f t="shared" si="110"/>
        <v>2521.7348848870633</v>
      </c>
      <c r="AC455" s="28">
        <f t="shared" si="110"/>
        <v>2034.855621911325</v>
      </c>
      <c r="AD455" s="28">
        <f t="shared" si="110"/>
        <v>1557.5501795604296</v>
      </c>
      <c r="AE455" s="28">
        <f t="shared" si="110"/>
        <v>1578.2407346103544</v>
      </c>
    </row>
    <row r="456" spans="1:31" x14ac:dyDescent="0.2">
      <c r="A456" s="6" t="s">
        <v>19</v>
      </c>
      <c r="B456" s="7" t="s">
        <v>20</v>
      </c>
      <c r="C456" s="28">
        <f>+C457+C463+C467</f>
        <v>535.77323979804817</v>
      </c>
      <c r="D456" s="28">
        <f t="shared" ref="D456:AE456" si="111">+D457+D463+D467</f>
        <v>512.98339757593806</v>
      </c>
      <c r="E456" s="28">
        <f t="shared" si="111"/>
        <v>553.98866582594928</v>
      </c>
      <c r="F456" s="28">
        <f t="shared" si="111"/>
        <v>564.96075760954568</v>
      </c>
      <c r="G456" s="28">
        <f t="shared" si="111"/>
        <v>672.32026631860663</v>
      </c>
      <c r="H456" s="28">
        <f t="shared" si="111"/>
        <v>773.24273954471403</v>
      </c>
      <c r="I456" s="28">
        <f t="shared" si="111"/>
        <v>827.2507864042484</v>
      </c>
      <c r="J456" s="28">
        <f t="shared" si="111"/>
        <v>1047.2919407841289</v>
      </c>
      <c r="K456" s="28">
        <f t="shared" si="111"/>
        <v>1112.4712627853321</v>
      </c>
      <c r="L456" s="28">
        <f t="shared" si="111"/>
        <v>2150.1732412607412</v>
      </c>
      <c r="M456" s="28">
        <f t="shared" si="111"/>
        <v>2189.0182454866822</v>
      </c>
      <c r="N456" s="28">
        <f t="shared" si="111"/>
        <v>1936.1709384049393</v>
      </c>
      <c r="O456" s="28">
        <f t="shared" si="111"/>
        <v>1770.7230056408127</v>
      </c>
      <c r="P456" s="28">
        <f t="shared" si="111"/>
        <v>1563.6505735919909</v>
      </c>
      <c r="Q456" s="28">
        <f t="shared" si="111"/>
        <v>1554.7929015373052</v>
      </c>
      <c r="R456" s="28">
        <f t="shared" si="111"/>
        <v>1534.5208901260762</v>
      </c>
      <c r="S456" s="28">
        <f t="shared" si="111"/>
        <v>1946.7498265702586</v>
      </c>
      <c r="T456" s="28">
        <f t="shared" si="111"/>
        <v>2253.5830101395186</v>
      </c>
      <c r="U456" s="28">
        <f t="shared" si="111"/>
        <v>2400.0186015582835</v>
      </c>
      <c r="V456" s="28">
        <f t="shared" si="111"/>
        <v>2567.9068330438499</v>
      </c>
      <c r="W456" s="28">
        <f t="shared" si="111"/>
        <v>2615.4214950597757</v>
      </c>
      <c r="X456" s="28">
        <f t="shared" si="111"/>
        <v>2663.9522573103932</v>
      </c>
      <c r="Y456" s="28">
        <f t="shared" si="111"/>
        <v>2269.2586347221772</v>
      </c>
      <c r="Z456" s="28">
        <f t="shared" si="111"/>
        <v>2248.4118865853939</v>
      </c>
      <c r="AA456" s="28">
        <f t="shared" si="111"/>
        <v>2375.4929010251894</v>
      </c>
      <c r="AB456" s="28">
        <f t="shared" si="111"/>
        <v>2611.0698419331848</v>
      </c>
      <c r="AC456" s="28">
        <f t="shared" si="111"/>
        <v>2119.6477943474201</v>
      </c>
      <c r="AD456" s="28">
        <f t="shared" si="111"/>
        <v>1636.4857406802159</v>
      </c>
      <c r="AE456" s="28">
        <f t="shared" si="111"/>
        <v>1655.8378758784322</v>
      </c>
    </row>
    <row r="457" spans="1:31" x14ac:dyDescent="0.2">
      <c r="A457" s="8" t="s">
        <v>23</v>
      </c>
      <c r="B457" s="4" t="s">
        <v>24</v>
      </c>
      <c r="C457" s="21">
        <f>+C458+C459+C460+C461+C462</f>
        <v>535.77323979804817</v>
      </c>
      <c r="D457" s="21">
        <f t="shared" ref="D457:AE457" si="112">+D458+D459+D460+D461+D462</f>
        <v>512.98339757593806</v>
      </c>
      <c r="E457" s="21">
        <f t="shared" si="112"/>
        <v>553.98866582594928</v>
      </c>
      <c r="F457" s="21">
        <f t="shared" si="112"/>
        <v>564.96075760954568</v>
      </c>
      <c r="G457" s="21">
        <f t="shared" si="112"/>
        <v>672.32026631860663</v>
      </c>
      <c r="H457" s="21">
        <f t="shared" si="112"/>
        <v>773.24273954471403</v>
      </c>
      <c r="I457" s="21">
        <f t="shared" si="112"/>
        <v>827.2507864042484</v>
      </c>
      <c r="J457" s="21">
        <f t="shared" si="112"/>
        <v>1047.2919407841289</v>
      </c>
      <c r="K457" s="21">
        <f t="shared" si="112"/>
        <v>1112.4712627853321</v>
      </c>
      <c r="L457" s="21">
        <f t="shared" si="112"/>
        <v>2150.1732412607412</v>
      </c>
      <c r="M457" s="21">
        <f t="shared" si="112"/>
        <v>2189.0182454866822</v>
      </c>
      <c r="N457" s="21">
        <f t="shared" si="112"/>
        <v>1936.1709384049393</v>
      </c>
      <c r="O457" s="21">
        <f t="shared" si="112"/>
        <v>1770.7230056408127</v>
      </c>
      <c r="P457" s="21">
        <f t="shared" si="112"/>
        <v>1563.6505735919909</v>
      </c>
      <c r="Q457" s="21">
        <f t="shared" si="112"/>
        <v>1554.7929015373052</v>
      </c>
      <c r="R457" s="21">
        <f t="shared" si="112"/>
        <v>1534.5208901260762</v>
      </c>
      <c r="S457" s="21">
        <f t="shared" si="112"/>
        <v>1946.7498265702586</v>
      </c>
      <c r="T457" s="21">
        <f t="shared" si="112"/>
        <v>2253.5830101395186</v>
      </c>
      <c r="U457" s="21">
        <f t="shared" si="112"/>
        <v>2400.0186015582835</v>
      </c>
      <c r="V457" s="21">
        <f t="shared" si="112"/>
        <v>2567.9068330438499</v>
      </c>
      <c r="W457" s="21">
        <f t="shared" si="112"/>
        <v>2615.4214950597757</v>
      </c>
      <c r="X457" s="21">
        <f t="shared" si="112"/>
        <v>2663.9522573103932</v>
      </c>
      <c r="Y457" s="21">
        <f t="shared" si="112"/>
        <v>2269.2586347221772</v>
      </c>
      <c r="Z457" s="21">
        <f t="shared" si="112"/>
        <v>2248.4118865853939</v>
      </c>
      <c r="AA457" s="21">
        <f t="shared" si="112"/>
        <v>2375.4929010251894</v>
      </c>
      <c r="AB457" s="21">
        <f t="shared" si="112"/>
        <v>2611.0698419331848</v>
      </c>
      <c r="AC457" s="21">
        <f t="shared" si="112"/>
        <v>2119.6477943474201</v>
      </c>
      <c r="AD457" s="21">
        <f t="shared" si="112"/>
        <v>1636.4857406802159</v>
      </c>
      <c r="AE457" s="21">
        <f t="shared" si="112"/>
        <v>1655.8378758784322</v>
      </c>
    </row>
    <row r="458" spans="1:31" x14ac:dyDescent="0.2">
      <c r="A458" s="8" t="s">
        <v>25</v>
      </c>
      <c r="B458" s="4" t="s">
        <v>26</v>
      </c>
      <c r="C458" s="37">
        <f t="shared" ref="C458:AE458" si="113">+C8</f>
        <v>91.520275806424692</v>
      </c>
      <c r="D458" s="37">
        <f t="shared" si="113"/>
        <v>75.58367598900989</v>
      </c>
      <c r="E458" s="37">
        <f t="shared" si="113"/>
        <v>57.465826658740063</v>
      </c>
      <c r="F458" s="37">
        <f t="shared" si="113"/>
        <v>59.485346416741876</v>
      </c>
      <c r="G458" s="37">
        <f t="shared" si="113"/>
        <v>61.116386963089745</v>
      </c>
      <c r="H458" s="37">
        <f t="shared" si="113"/>
        <v>59.021985929651159</v>
      </c>
      <c r="I458" s="37">
        <f t="shared" si="113"/>
        <v>72.83681590488068</v>
      </c>
      <c r="J458" s="37">
        <f t="shared" si="113"/>
        <v>53.097773557598281</v>
      </c>
      <c r="K458" s="37">
        <f t="shared" si="113"/>
        <v>199.32992990118618</v>
      </c>
      <c r="L458" s="37">
        <f t="shared" si="113"/>
        <v>1045.7817643381973</v>
      </c>
      <c r="M458" s="37">
        <f t="shared" si="113"/>
        <v>1074.175496757814</v>
      </c>
      <c r="N458" s="37">
        <f t="shared" si="113"/>
        <v>782.99731704101168</v>
      </c>
      <c r="O458" s="37">
        <f t="shared" si="113"/>
        <v>641.69506167877091</v>
      </c>
      <c r="P458" s="37">
        <f t="shared" si="113"/>
        <v>451.04948333277298</v>
      </c>
      <c r="Q458" s="37">
        <f t="shared" si="113"/>
        <v>439.24565179313549</v>
      </c>
      <c r="R458" s="37">
        <f t="shared" si="113"/>
        <v>427.29053002759599</v>
      </c>
      <c r="S458" s="37">
        <f t="shared" si="113"/>
        <v>820.98891717549566</v>
      </c>
      <c r="T458" s="37">
        <f t="shared" si="113"/>
        <v>1085.6116892095451</v>
      </c>
      <c r="U458" s="37">
        <f t="shared" si="113"/>
        <v>1073.685620220838</v>
      </c>
      <c r="V458" s="37">
        <f t="shared" si="113"/>
        <v>1105.1903176689527</v>
      </c>
      <c r="W458" s="37">
        <f t="shared" si="113"/>
        <v>1111.8490672298303</v>
      </c>
      <c r="X458" s="37">
        <f t="shared" si="113"/>
        <v>1087.6345368977429</v>
      </c>
      <c r="Y458" s="37">
        <f t="shared" si="113"/>
        <v>880.837373481903</v>
      </c>
      <c r="Z458" s="37">
        <f t="shared" si="113"/>
        <v>804.25297900459736</v>
      </c>
      <c r="AA458" s="37">
        <f t="shared" si="113"/>
        <v>825.56480120731055</v>
      </c>
      <c r="AB458" s="37">
        <f t="shared" si="113"/>
        <v>924.37074860591417</v>
      </c>
      <c r="AC458" s="37">
        <f t="shared" si="113"/>
        <v>480.42236226131445</v>
      </c>
      <c r="AD458" s="37">
        <f t="shared" si="113"/>
        <v>28.864482632767906</v>
      </c>
      <c r="AE458" s="37">
        <f t="shared" si="113"/>
        <v>17.713789012423636</v>
      </c>
    </row>
    <row r="459" spans="1:31" x14ac:dyDescent="0.2">
      <c r="A459" s="8" t="s">
        <v>43</v>
      </c>
      <c r="B459" s="4" t="s">
        <v>44</v>
      </c>
      <c r="C459" s="37">
        <f t="shared" ref="C459:AE459" si="114">+C17</f>
        <v>170.31866067097013</v>
      </c>
      <c r="D459" s="37">
        <f t="shared" si="114"/>
        <v>140.3477231345544</v>
      </c>
      <c r="E459" s="37">
        <f t="shared" si="114"/>
        <v>158.37590879930963</v>
      </c>
      <c r="F459" s="37">
        <f t="shared" si="114"/>
        <v>157.89258782165768</v>
      </c>
      <c r="G459" s="37">
        <f t="shared" si="114"/>
        <v>239.53455835188134</v>
      </c>
      <c r="H459" s="37">
        <f t="shared" si="114"/>
        <v>314.50508775207578</v>
      </c>
      <c r="I459" s="37">
        <f t="shared" si="114"/>
        <v>328.39552223657387</v>
      </c>
      <c r="J459" s="37">
        <f t="shared" si="114"/>
        <v>490.04187911551753</v>
      </c>
      <c r="K459" s="37">
        <f t="shared" si="114"/>
        <v>447.51742798990284</v>
      </c>
      <c r="L459" s="37">
        <f t="shared" si="114"/>
        <v>649.40513982638981</v>
      </c>
      <c r="M459" s="37">
        <f t="shared" si="114"/>
        <v>660.50755502101993</v>
      </c>
      <c r="N459" s="37">
        <f t="shared" si="114"/>
        <v>714.57566393507</v>
      </c>
      <c r="O459" s="37">
        <f t="shared" si="114"/>
        <v>653.60347812746318</v>
      </c>
      <c r="P459" s="37">
        <f t="shared" si="114"/>
        <v>590.23538523652837</v>
      </c>
      <c r="Q459" s="37">
        <f t="shared" si="114"/>
        <v>546.37605012710594</v>
      </c>
      <c r="R459" s="37">
        <f t="shared" si="114"/>
        <v>567.74749693945887</v>
      </c>
      <c r="S459" s="37">
        <f t="shared" si="114"/>
        <v>616.68016900908356</v>
      </c>
      <c r="T459" s="37">
        <f t="shared" si="114"/>
        <v>632.00897323803952</v>
      </c>
      <c r="U459" s="37">
        <f t="shared" si="114"/>
        <v>718.87439464745535</v>
      </c>
      <c r="V459" s="37">
        <f t="shared" si="114"/>
        <v>875.77168956705793</v>
      </c>
      <c r="W459" s="37">
        <f t="shared" si="114"/>
        <v>893.18381565518973</v>
      </c>
      <c r="X459" s="37">
        <f t="shared" si="114"/>
        <v>922.85702361684798</v>
      </c>
      <c r="Y459" s="37">
        <f t="shared" si="114"/>
        <v>728.2194460399553</v>
      </c>
      <c r="Z459" s="37">
        <f t="shared" si="114"/>
        <v>799.6652047699323</v>
      </c>
      <c r="AA459" s="37">
        <f t="shared" si="114"/>
        <v>962.42888247725932</v>
      </c>
      <c r="AB459" s="37">
        <f t="shared" si="114"/>
        <v>1052.7651933426066</v>
      </c>
      <c r="AC459" s="37">
        <f t="shared" si="114"/>
        <v>973.22742166289026</v>
      </c>
      <c r="AD459" s="37">
        <f t="shared" si="114"/>
        <v>920.42711562476177</v>
      </c>
      <c r="AE459" s="37">
        <f t="shared" si="114"/>
        <v>956.18432202965482</v>
      </c>
    </row>
    <row r="460" spans="1:31" x14ac:dyDescent="0.2">
      <c r="A460" s="9" t="s">
        <v>71</v>
      </c>
      <c r="B460" s="4" t="s">
        <v>72</v>
      </c>
      <c r="C460" s="37">
        <f t="shared" ref="C460:AE460" si="115">+C31</f>
        <v>197.43373143764788</v>
      </c>
      <c r="D460" s="37">
        <f t="shared" si="115"/>
        <v>201.46668762324722</v>
      </c>
      <c r="E460" s="37">
        <f t="shared" si="115"/>
        <v>234.68282927887691</v>
      </c>
      <c r="F460" s="37">
        <f t="shared" si="115"/>
        <v>269.00879178116185</v>
      </c>
      <c r="G460" s="37">
        <f t="shared" si="115"/>
        <v>279.34449754439044</v>
      </c>
      <c r="H460" s="37">
        <f t="shared" si="115"/>
        <v>323.18490307477555</v>
      </c>
      <c r="I460" s="37">
        <f t="shared" si="115"/>
        <v>347.35525822728965</v>
      </c>
      <c r="J460" s="37">
        <f t="shared" si="115"/>
        <v>403.0394549876882</v>
      </c>
      <c r="K460" s="37">
        <f t="shared" si="115"/>
        <v>416.00864646688802</v>
      </c>
      <c r="L460" s="37">
        <f t="shared" si="115"/>
        <v>391.787162831643</v>
      </c>
      <c r="M460" s="37">
        <f t="shared" si="115"/>
        <v>386.32713790568499</v>
      </c>
      <c r="N460" s="37">
        <f t="shared" si="115"/>
        <v>380.03856084918039</v>
      </c>
      <c r="O460" s="37">
        <f t="shared" si="115"/>
        <v>406.90673998344931</v>
      </c>
      <c r="P460" s="37">
        <f t="shared" si="115"/>
        <v>443.48704472179901</v>
      </c>
      <c r="Q460" s="37">
        <f t="shared" si="115"/>
        <v>455.21731692266434</v>
      </c>
      <c r="R460" s="37">
        <f t="shared" si="115"/>
        <v>455.74795333476862</v>
      </c>
      <c r="S460" s="37">
        <f t="shared" si="115"/>
        <v>428.88392099859738</v>
      </c>
      <c r="T460" s="37">
        <f t="shared" si="115"/>
        <v>440.22691186735022</v>
      </c>
      <c r="U460" s="37">
        <f t="shared" si="115"/>
        <v>500.17112007011974</v>
      </c>
      <c r="V460" s="37">
        <f t="shared" si="115"/>
        <v>477.01525933759706</v>
      </c>
      <c r="W460" s="37">
        <f t="shared" si="115"/>
        <v>461.32910093356946</v>
      </c>
      <c r="X460" s="37">
        <f t="shared" si="115"/>
        <v>484.45240462755464</v>
      </c>
      <c r="Y460" s="37">
        <f t="shared" si="115"/>
        <v>503.75278891085719</v>
      </c>
      <c r="Z460" s="37">
        <f t="shared" si="115"/>
        <v>515.00049987695365</v>
      </c>
      <c r="AA460" s="37">
        <f t="shared" si="115"/>
        <v>473.55163294436971</v>
      </c>
      <c r="AB460" s="37">
        <f t="shared" si="115"/>
        <v>510.97402597182582</v>
      </c>
      <c r="AC460" s="37">
        <f t="shared" si="115"/>
        <v>545.22559393068468</v>
      </c>
      <c r="AD460" s="37">
        <f t="shared" si="115"/>
        <v>552.05469528742606</v>
      </c>
      <c r="AE460" s="37">
        <f t="shared" si="115"/>
        <v>576.52646569558431</v>
      </c>
    </row>
    <row r="461" spans="1:31" x14ac:dyDescent="0.2">
      <c r="A461" s="8" t="s">
        <v>115</v>
      </c>
      <c r="B461" s="4" t="s">
        <v>116</v>
      </c>
      <c r="C461" s="37">
        <f t="shared" ref="C461:AE461" si="116">+C53</f>
        <v>76.500571883005478</v>
      </c>
      <c r="D461" s="37">
        <f t="shared" si="116"/>
        <v>95.585310829126612</v>
      </c>
      <c r="E461" s="37">
        <f t="shared" si="116"/>
        <v>103.46410108902271</v>
      </c>
      <c r="F461" s="37">
        <f t="shared" si="116"/>
        <v>78.57403158998423</v>
      </c>
      <c r="G461" s="37">
        <f t="shared" si="116"/>
        <v>92.324823459245209</v>
      </c>
      <c r="H461" s="37">
        <f t="shared" si="116"/>
        <v>76.530762788211561</v>
      </c>
      <c r="I461" s="37">
        <f t="shared" si="116"/>
        <v>78.663190035504186</v>
      </c>
      <c r="J461" s="37">
        <f t="shared" si="116"/>
        <v>101.11283312332486</v>
      </c>
      <c r="K461" s="37">
        <f t="shared" si="116"/>
        <v>49.615258427355045</v>
      </c>
      <c r="L461" s="37">
        <f t="shared" si="116"/>
        <v>63.19917426451093</v>
      </c>
      <c r="M461" s="37">
        <f t="shared" si="116"/>
        <v>68.008055802163057</v>
      </c>
      <c r="N461" s="37">
        <f t="shared" si="116"/>
        <v>58.559396579677141</v>
      </c>
      <c r="O461" s="37">
        <f t="shared" si="116"/>
        <v>68.5177258511292</v>
      </c>
      <c r="P461" s="37">
        <f t="shared" si="116"/>
        <v>78.878660300890417</v>
      </c>
      <c r="Q461" s="37">
        <f t="shared" si="116"/>
        <v>113.95388269439951</v>
      </c>
      <c r="R461" s="37">
        <f t="shared" si="116"/>
        <v>83.734909824252711</v>
      </c>
      <c r="S461" s="37">
        <f t="shared" si="116"/>
        <v>80.196819387082002</v>
      </c>
      <c r="T461" s="37">
        <f t="shared" si="116"/>
        <v>95.735435824583689</v>
      </c>
      <c r="U461" s="37">
        <f t="shared" si="116"/>
        <v>107.28746661987026</v>
      </c>
      <c r="V461" s="37">
        <f t="shared" si="116"/>
        <v>109.92956647024221</v>
      </c>
      <c r="W461" s="37">
        <f t="shared" si="116"/>
        <v>147.65699540096617</v>
      </c>
      <c r="X461" s="37">
        <f t="shared" si="116"/>
        <v>167.38457984270877</v>
      </c>
      <c r="Y461" s="37">
        <f t="shared" si="116"/>
        <v>147.8489818679993</v>
      </c>
      <c r="Z461" s="37">
        <f t="shared" si="116"/>
        <v>119.80810924049857</v>
      </c>
      <c r="AA461" s="37">
        <f t="shared" si="116"/>
        <v>105.42770998162837</v>
      </c>
      <c r="AB461" s="37">
        <f t="shared" si="116"/>
        <v>115.37745022978483</v>
      </c>
      <c r="AC461" s="37">
        <f t="shared" si="116"/>
        <v>120.19786315155287</v>
      </c>
      <c r="AD461" s="37">
        <f t="shared" si="116"/>
        <v>134.57717930859394</v>
      </c>
      <c r="AE461" s="37">
        <f t="shared" si="116"/>
        <v>105.20476801540335</v>
      </c>
    </row>
    <row r="462" spans="1:31" x14ac:dyDescent="0.2">
      <c r="A462" s="8" t="s">
        <v>129</v>
      </c>
      <c r="B462" s="4" t="s">
        <v>130</v>
      </c>
      <c r="C462" s="37">
        <f t="shared" ref="C462:AE462" si="117">+C60</f>
        <v>0</v>
      </c>
      <c r="D462" s="37">
        <f t="shared" si="117"/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1.4025158402199243</v>
      </c>
      <c r="X462" s="37">
        <f t="shared" si="117"/>
        <v>1.6237123255391501</v>
      </c>
      <c r="Y462" s="37">
        <f t="shared" si="117"/>
        <v>8.6000444214623588</v>
      </c>
      <c r="Z462" s="37">
        <f t="shared" si="117"/>
        <v>9.6850936934119272</v>
      </c>
      <c r="AA462" s="37">
        <f t="shared" si="117"/>
        <v>8.5198744146215919</v>
      </c>
      <c r="AB462" s="37">
        <f t="shared" si="117"/>
        <v>7.5824237830532919</v>
      </c>
      <c r="AC462" s="37">
        <f t="shared" si="117"/>
        <v>0.5745533409777428</v>
      </c>
      <c r="AD462" s="37">
        <f t="shared" si="117"/>
        <v>0.56226782666635777</v>
      </c>
      <c r="AE462" s="37">
        <f t="shared" si="117"/>
        <v>0.20853112536615301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0</v>
      </c>
      <c r="AE463" s="21">
        <f t="shared" si="118"/>
        <v>0</v>
      </c>
    </row>
    <row r="464" spans="1:31" x14ac:dyDescent="0.2">
      <c r="A464" s="9" t="s">
        <v>144</v>
      </c>
      <c r="B464" s="4" t="s">
        <v>145</v>
      </c>
      <c r="C464" s="37">
        <f t="shared" ref="C464:AE464" si="119">+C68</f>
        <v>0</v>
      </c>
      <c r="D464" s="37">
        <f t="shared" si="119"/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120">+C80</f>
        <v>0</v>
      </c>
      <c r="D465" s="37">
        <f t="shared" si="120"/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0</v>
      </c>
      <c r="AE465" s="37">
        <f t="shared" si="120"/>
        <v>0</v>
      </c>
    </row>
    <row r="466" spans="1:31" x14ac:dyDescent="0.2">
      <c r="A466" s="8" t="s">
        <v>199</v>
      </c>
      <c r="B466" s="4" t="s">
        <v>200</v>
      </c>
      <c r="C466" s="37">
        <f t="shared" ref="C466:AE466" si="121">+C102</f>
        <v>0</v>
      </c>
      <c r="D466" s="37">
        <f t="shared" si="121"/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 t="shared" ref="C468:AE468" si="123">+C103</f>
        <v>0</v>
      </c>
      <c r="D468" s="37">
        <f t="shared" si="123"/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 t="shared" ref="C469:AE469" si="124">+C107</f>
        <v>0</v>
      </c>
      <c r="D469" s="37">
        <f t="shared" si="124"/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0.71204180688345098</v>
      </c>
      <c r="D471" s="28">
        <f t="shared" ref="D471:AE471" si="126">+D472+D478+D489+D497+D502+D508+D515+D520</f>
        <v>0.70963123510705706</v>
      </c>
      <c r="E471" s="28">
        <f t="shared" si="126"/>
        <v>0.74574808609801502</v>
      </c>
      <c r="F471" s="28">
        <f t="shared" si="126"/>
        <v>0.75006370183272852</v>
      </c>
      <c r="G471" s="28">
        <f t="shared" si="126"/>
        <v>0.86403193892270547</v>
      </c>
      <c r="H471" s="28">
        <f t="shared" si="126"/>
        <v>0.97858973376456437</v>
      </c>
      <c r="I471" s="28">
        <f t="shared" si="126"/>
        <v>1.2271984889886045</v>
      </c>
      <c r="J471" s="28">
        <f t="shared" si="126"/>
        <v>1.7543878350607898</v>
      </c>
      <c r="K471" s="28">
        <f t="shared" si="126"/>
        <v>1.8016976831214473</v>
      </c>
      <c r="L471" s="28">
        <f t="shared" si="126"/>
        <v>2.1795033325611071</v>
      </c>
      <c r="M471" s="28">
        <f t="shared" si="126"/>
        <v>2.8213123675811098</v>
      </c>
      <c r="N471" s="28">
        <f t="shared" si="126"/>
        <v>3.4509633542180769</v>
      </c>
      <c r="O471" s="28">
        <f t="shared" si="126"/>
        <v>4.2442583051514404</v>
      </c>
      <c r="P471" s="28">
        <f t="shared" si="126"/>
        <v>6.1843837647812547</v>
      </c>
      <c r="Q471" s="28">
        <f t="shared" si="126"/>
        <v>8.7493668787383694</v>
      </c>
      <c r="R471" s="28">
        <f t="shared" si="126"/>
        <v>8.8028275316710509</v>
      </c>
      <c r="S471" s="28">
        <f t="shared" si="126"/>
        <v>10.994160832755069</v>
      </c>
      <c r="T471" s="28">
        <f t="shared" si="126"/>
        <v>14.755610126100075</v>
      </c>
      <c r="U471" s="28">
        <f t="shared" si="126"/>
        <v>13.469369342328537</v>
      </c>
      <c r="V471" s="28">
        <f t="shared" si="126"/>
        <v>15.458237099500661</v>
      </c>
      <c r="W471" s="28">
        <f t="shared" si="126"/>
        <v>18.52797019284727</v>
      </c>
      <c r="X471" s="28">
        <f t="shared" si="126"/>
        <v>24.524692201372368</v>
      </c>
      <c r="Y471" s="28">
        <f t="shared" si="126"/>
        <v>27.83879426505737</v>
      </c>
      <c r="Z471" s="28">
        <f t="shared" si="126"/>
        <v>30.044035867923849</v>
      </c>
      <c r="AA471" s="28">
        <f t="shared" si="126"/>
        <v>35.716258228722033</v>
      </c>
      <c r="AB471" s="28">
        <f t="shared" si="126"/>
        <v>38.267170453363278</v>
      </c>
      <c r="AC471" s="28">
        <f t="shared" si="126"/>
        <v>40.190443798730769</v>
      </c>
      <c r="AD471" s="28">
        <f t="shared" si="126"/>
        <v>41.868093875051628</v>
      </c>
      <c r="AE471" s="28">
        <f t="shared" si="126"/>
        <v>40.941568326573048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0</v>
      </c>
      <c r="V472" s="21">
        <f t="shared" si="127"/>
        <v>0</v>
      </c>
      <c r="W472" s="21">
        <f t="shared" si="127"/>
        <v>0</v>
      </c>
      <c r="X472" s="21">
        <f t="shared" si="127"/>
        <v>0</v>
      </c>
      <c r="Y472" s="21">
        <f t="shared" si="127"/>
        <v>0</v>
      </c>
      <c r="Z472" s="21">
        <f t="shared" si="127"/>
        <v>0</v>
      </c>
      <c r="AA472" s="21">
        <f t="shared" si="127"/>
        <v>0</v>
      </c>
      <c r="AB472" s="21">
        <f t="shared" si="127"/>
        <v>0</v>
      </c>
      <c r="AC472" s="21">
        <f t="shared" si="127"/>
        <v>1.1316801317632089E-4</v>
      </c>
      <c r="AD472" s="21">
        <f t="shared" si="127"/>
        <v>0</v>
      </c>
      <c r="AE472" s="21">
        <f t="shared" si="127"/>
        <v>6.2493280604748276E-3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0</v>
      </c>
      <c r="AB473" s="37">
        <f t="shared" si="129"/>
        <v>0</v>
      </c>
      <c r="AC473" s="37">
        <f t="shared" si="129"/>
        <v>1.1316801317632089E-4</v>
      </c>
      <c r="AD473" s="37">
        <f t="shared" si="129"/>
        <v>0</v>
      </c>
      <c r="AE473" s="37">
        <f t="shared" si="129"/>
        <v>6.2493280604748276E-3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0.70201085599676571</v>
      </c>
      <c r="D497" s="21">
        <f t="shared" ref="D497:AE497" si="140">+D498+D499+D501</f>
        <v>0.69958572440904743</v>
      </c>
      <c r="E497" s="21">
        <f t="shared" si="140"/>
        <v>0.73559013814904306</v>
      </c>
      <c r="F497" s="21">
        <f t="shared" si="140"/>
        <v>0.73929689922133945</v>
      </c>
      <c r="G497" s="21">
        <f t="shared" si="140"/>
        <v>0.77245788688633066</v>
      </c>
      <c r="H497" s="21">
        <f t="shared" si="140"/>
        <v>0.78445666057522501</v>
      </c>
      <c r="I497" s="21">
        <f t="shared" si="140"/>
        <v>0.81628508730474936</v>
      </c>
      <c r="J497" s="21">
        <f t="shared" si="140"/>
        <v>0.82876691514573175</v>
      </c>
      <c r="K497" s="21">
        <f t="shared" si="140"/>
        <v>0.8346026255027077</v>
      </c>
      <c r="L497" s="21">
        <f t="shared" si="140"/>
        <v>0.76924024551768944</v>
      </c>
      <c r="M497" s="21">
        <f t="shared" si="140"/>
        <v>0.87547477245017946</v>
      </c>
      <c r="N497" s="21">
        <f t="shared" si="140"/>
        <v>0.89417646632750014</v>
      </c>
      <c r="O497" s="21">
        <f t="shared" si="140"/>
        <v>0.96339328988816086</v>
      </c>
      <c r="P497" s="21">
        <f t="shared" si="140"/>
        <v>1.0433203894760401</v>
      </c>
      <c r="Q497" s="21">
        <f t="shared" si="140"/>
        <v>1.1051801834518955</v>
      </c>
      <c r="R497" s="21">
        <f t="shared" si="140"/>
        <v>1.0810538561470218</v>
      </c>
      <c r="S497" s="21">
        <f t="shared" si="140"/>
        <v>1.0982198526356315</v>
      </c>
      <c r="T497" s="21">
        <f t="shared" si="140"/>
        <v>1.1447825227104476</v>
      </c>
      <c r="U497" s="21">
        <f t="shared" si="140"/>
        <v>1.2176535437419687</v>
      </c>
      <c r="V497" s="21">
        <f t="shared" si="140"/>
        <v>1.2599233285154909</v>
      </c>
      <c r="W497" s="21">
        <f t="shared" si="140"/>
        <v>1.4120391571427953</v>
      </c>
      <c r="X497" s="21">
        <f t="shared" si="140"/>
        <v>1.6823922767764514</v>
      </c>
      <c r="Y497" s="21">
        <f t="shared" si="140"/>
        <v>1.7289889860308338</v>
      </c>
      <c r="Z497" s="21">
        <f t="shared" si="140"/>
        <v>1.7511918481301121</v>
      </c>
      <c r="AA497" s="21">
        <f t="shared" si="140"/>
        <v>1.6829630689517219</v>
      </c>
      <c r="AB497" s="21">
        <f t="shared" si="140"/>
        <v>1.6863761828844965</v>
      </c>
      <c r="AC497" s="21">
        <f t="shared" si="140"/>
        <v>1.8526348749114014</v>
      </c>
      <c r="AD497" s="21">
        <f t="shared" si="140"/>
        <v>1.9290531228257346</v>
      </c>
      <c r="AE497" s="21">
        <f t="shared" si="140"/>
        <v>2.0270253288361539</v>
      </c>
    </row>
    <row r="498" spans="1:31" x14ac:dyDescent="0.2">
      <c r="A498" s="9" t="s">
        <v>323</v>
      </c>
      <c r="B498" s="4" t="s">
        <v>324</v>
      </c>
      <c r="C498" s="37">
        <f>+C150</f>
        <v>0.58545804270541402</v>
      </c>
      <c r="D498" s="37">
        <f t="shared" ref="D498:AE498" si="141">+D150</f>
        <v>0.59703141564557316</v>
      </c>
      <c r="E498" s="37">
        <f t="shared" si="141"/>
        <v>0.60893035660138406</v>
      </c>
      <c r="F498" s="37">
        <f t="shared" si="141"/>
        <v>0.62116062041114606</v>
      </c>
      <c r="G498" s="37">
        <f t="shared" si="141"/>
        <v>0.63372827346110694</v>
      </c>
      <c r="H498" s="37">
        <f t="shared" si="141"/>
        <v>0.64663969825797052</v>
      </c>
      <c r="I498" s="37">
        <f t="shared" si="141"/>
        <v>0.65990159855082042</v>
      </c>
      <c r="J498" s="37">
        <f t="shared" si="141"/>
        <v>0.67352100501091838</v>
      </c>
      <c r="K498" s="37">
        <f t="shared" si="141"/>
        <v>0.68750528147912304</v>
      </c>
      <c r="L498" s="37">
        <f t="shared" si="141"/>
        <v>0.72959102842780854</v>
      </c>
      <c r="M498" s="37">
        <f t="shared" si="141"/>
        <v>0.7251259138696533</v>
      </c>
      <c r="N498" s="37">
        <f t="shared" si="141"/>
        <v>0.74061007602445827</v>
      </c>
      <c r="O498" s="37">
        <f t="shared" si="141"/>
        <v>0.79275651264084201</v>
      </c>
      <c r="P498" s="37">
        <f t="shared" si="141"/>
        <v>0.86457289735905496</v>
      </c>
      <c r="Q498" s="37">
        <f t="shared" si="141"/>
        <v>0.9132315424782953</v>
      </c>
      <c r="R498" s="37">
        <f t="shared" si="141"/>
        <v>0.88637294535564681</v>
      </c>
      <c r="S498" s="37">
        <f t="shared" si="141"/>
        <v>0.93081839447427017</v>
      </c>
      <c r="T498" s="37">
        <f t="shared" si="141"/>
        <v>0.98863512572821943</v>
      </c>
      <c r="U498" s="37">
        <f t="shared" si="141"/>
        <v>1.0610396312321682</v>
      </c>
      <c r="V498" s="37">
        <f t="shared" si="141"/>
        <v>1.1415764380680877</v>
      </c>
      <c r="W498" s="37">
        <f t="shared" si="141"/>
        <v>1.2462101149773515</v>
      </c>
      <c r="X498" s="37">
        <f t="shared" si="141"/>
        <v>1.5188834440676284</v>
      </c>
      <c r="Y498" s="37">
        <f t="shared" si="141"/>
        <v>1.5716707468023046</v>
      </c>
      <c r="Z498" s="37">
        <f t="shared" si="141"/>
        <v>1.5436206725696773</v>
      </c>
      <c r="AA498" s="37">
        <f t="shared" si="141"/>
        <v>1.511064372044161</v>
      </c>
      <c r="AB498" s="37">
        <f t="shared" si="141"/>
        <v>1.5037883546229669</v>
      </c>
      <c r="AC498" s="37">
        <f t="shared" si="141"/>
        <v>1.6880198712880583</v>
      </c>
      <c r="AD498" s="37">
        <f t="shared" si="141"/>
        <v>1.7988314423475806</v>
      </c>
      <c r="AE498" s="37">
        <f t="shared" si="141"/>
        <v>1.8758937941458067</v>
      </c>
    </row>
    <row r="499" spans="1:31" x14ac:dyDescent="0.2">
      <c r="A499" s="9" t="s">
        <v>325</v>
      </c>
      <c r="B499" s="4" t="s">
        <v>326</v>
      </c>
      <c r="C499" s="37">
        <f>+C151</f>
        <v>0.11655281329135166</v>
      </c>
      <c r="D499" s="37">
        <f t="shared" ref="D499:AE509" si="142">+D151</f>
        <v>0.10255430876347428</v>
      </c>
      <c r="E499" s="37">
        <f t="shared" si="142"/>
        <v>0.12665978154765903</v>
      </c>
      <c r="F499" s="37">
        <f t="shared" si="142"/>
        <v>0.11813627881019344</v>
      </c>
      <c r="G499" s="37">
        <f t="shared" si="142"/>
        <v>0.13872961342522375</v>
      </c>
      <c r="H499" s="37">
        <f t="shared" si="142"/>
        <v>0.13781696231725443</v>
      </c>
      <c r="I499" s="37">
        <f t="shared" si="142"/>
        <v>0.15638348875392899</v>
      </c>
      <c r="J499" s="37">
        <f t="shared" si="142"/>
        <v>0.1552459101348134</v>
      </c>
      <c r="K499" s="37">
        <f t="shared" si="142"/>
        <v>0.1470973440235846</v>
      </c>
      <c r="L499" s="37">
        <f t="shared" si="142"/>
        <v>3.9649217089880895E-2</v>
      </c>
      <c r="M499" s="37">
        <f t="shared" si="142"/>
        <v>0.15034885858052613</v>
      </c>
      <c r="N499" s="37">
        <f t="shared" si="142"/>
        <v>0.15356639030304184</v>
      </c>
      <c r="O499" s="37">
        <f t="shared" si="142"/>
        <v>0.17063677724731888</v>
      </c>
      <c r="P499" s="37">
        <f t="shared" si="142"/>
        <v>0.17874749211698518</v>
      </c>
      <c r="Q499" s="37">
        <f t="shared" si="142"/>
        <v>0.19194864097360026</v>
      </c>
      <c r="R499" s="37">
        <f t="shared" si="142"/>
        <v>0.19468091079137503</v>
      </c>
      <c r="S499" s="37">
        <f t="shared" si="142"/>
        <v>0.16740145816136123</v>
      </c>
      <c r="T499" s="37">
        <f t="shared" si="142"/>
        <v>0.15614739698222802</v>
      </c>
      <c r="U499" s="37">
        <f t="shared" si="142"/>
        <v>0.15661391250980042</v>
      </c>
      <c r="V499" s="37">
        <f t="shared" si="142"/>
        <v>0.11834689044740319</v>
      </c>
      <c r="W499" s="37">
        <f t="shared" si="142"/>
        <v>0.1658290421654437</v>
      </c>
      <c r="X499" s="37">
        <f t="shared" si="142"/>
        <v>0.16350883270882294</v>
      </c>
      <c r="Y499" s="37">
        <f t="shared" si="142"/>
        <v>0.15731823922852919</v>
      </c>
      <c r="Z499" s="37">
        <f t="shared" si="142"/>
        <v>0.20757117556043483</v>
      </c>
      <c r="AA499" s="37">
        <f t="shared" si="142"/>
        <v>0.17189869690756079</v>
      </c>
      <c r="AB499" s="37">
        <f t="shared" si="142"/>
        <v>0.18258782826152972</v>
      </c>
      <c r="AC499" s="37">
        <f t="shared" si="142"/>
        <v>0.16461500362334305</v>
      </c>
      <c r="AD499" s="37">
        <f t="shared" si="142"/>
        <v>0.13022168047815405</v>
      </c>
      <c r="AE499" s="37">
        <f t="shared" si="142"/>
        <v>0.15113153469034718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45">+D509+D510+D511+D512+D513+D514</f>
        <v>1.4559811324401654E-5</v>
      </c>
      <c r="E508" s="21">
        <f t="shared" si="145"/>
        <v>1.2699706228670238E-4</v>
      </c>
      <c r="F508" s="21">
        <f t="shared" si="145"/>
        <v>7.3585172470380352E-4</v>
      </c>
      <c r="G508" s="21">
        <f t="shared" si="145"/>
        <v>8.1543101149689601E-2</v>
      </c>
      <c r="H508" s="21">
        <f t="shared" si="145"/>
        <v>0.18410212230265408</v>
      </c>
      <c r="I508" s="21">
        <f t="shared" si="145"/>
        <v>0.40088245079716978</v>
      </c>
      <c r="J508" s="21">
        <f t="shared" si="145"/>
        <v>0.91558996902837253</v>
      </c>
      <c r="K508" s="21">
        <f t="shared" si="145"/>
        <v>0.95706410673205411</v>
      </c>
      <c r="L508" s="21">
        <f t="shared" si="145"/>
        <v>1.4002321361567323</v>
      </c>
      <c r="M508" s="21">
        <f t="shared" si="145"/>
        <v>1.935806644244245</v>
      </c>
      <c r="N508" s="21">
        <f t="shared" si="145"/>
        <v>2.5467559370038915</v>
      </c>
      <c r="O508" s="21">
        <f t="shared" si="145"/>
        <v>3.2708340643765945</v>
      </c>
      <c r="P508" s="21">
        <f t="shared" si="145"/>
        <v>5.1309209264352278</v>
      </c>
      <c r="Q508" s="21">
        <f t="shared" si="145"/>
        <v>7.6339186559936625</v>
      </c>
      <c r="R508" s="21">
        <f t="shared" si="145"/>
        <v>7.7113810375442222</v>
      </c>
      <c r="S508" s="21">
        <f t="shared" si="145"/>
        <v>9.885424721463675</v>
      </c>
      <c r="T508" s="21">
        <f t="shared" si="145"/>
        <v>13.600185964000541</v>
      </c>
      <c r="U508" s="21">
        <f t="shared" si="145"/>
        <v>12.240946842700712</v>
      </c>
      <c r="V508" s="21">
        <f t="shared" si="145"/>
        <v>14.187417966462975</v>
      </c>
      <c r="W508" s="21">
        <f t="shared" si="145"/>
        <v>17.104912299547554</v>
      </c>
      <c r="X508" s="21">
        <f t="shared" si="145"/>
        <v>22.831144440737944</v>
      </c>
      <c r="Y508" s="21">
        <f t="shared" si="145"/>
        <v>26.068551097022322</v>
      </c>
      <c r="Z508" s="21">
        <f t="shared" si="145"/>
        <v>28.251374419366268</v>
      </c>
      <c r="AA508" s="21">
        <f t="shared" si="145"/>
        <v>33.99172751154601</v>
      </c>
      <c r="AB508" s="21">
        <f t="shared" si="145"/>
        <v>36.536868060339337</v>
      </c>
      <c r="AC508" s="21">
        <f t="shared" si="145"/>
        <v>38.301101680651882</v>
      </c>
      <c r="AD508" s="21">
        <f t="shared" si="145"/>
        <v>39.90076148378752</v>
      </c>
      <c r="AE508" s="21">
        <f t="shared" si="145"/>
        <v>38.872872487144342</v>
      </c>
    </row>
    <row r="509" spans="1:31" x14ac:dyDescent="0.2">
      <c r="A509" s="9" t="s">
        <v>343</v>
      </c>
      <c r="B509" s="4" t="s">
        <v>344</v>
      </c>
      <c r="C509" s="37">
        <f t="shared" si="143"/>
        <v>0</v>
      </c>
      <c r="D509" s="37">
        <f t="shared" si="142"/>
        <v>1.4559811324401654E-5</v>
      </c>
      <c r="E509" s="37">
        <f t="shared" si="142"/>
        <v>1.2699706228670238E-4</v>
      </c>
      <c r="F509" s="37">
        <f t="shared" si="142"/>
        <v>7.3585172470380352E-4</v>
      </c>
      <c r="G509" s="37">
        <f t="shared" si="142"/>
        <v>8.1543101149689601E-2</v>
      </c>
      <c r="H509" s="37">
        <f t="shared" si="142"/>
        <v>0.18410212230265408</v>
      </c>
      <c r="I509" s="37">
        <f t="shared" si="142"/>
        <v>0.40088245079716978</v>
      </c>
      <c r="J509" s="37">
        <f t="shared" si="142"/>
        <v>0.90862081026711339</v>
      </c>
      <c r="K509" s="37">
        <f t="shared" si="142"/>
        <v>0.93564809546538497</v>
      </c>
      <c r="L509" s="37">
        <f t="shared" si="142"/>
        <v>1.3432596640807715</v>
      </c>
      <c r="M509" s="37">
        <f t="shared" si="142"/>
        <v>1.8314111548110608</v>
      </c>
      <c r="N509" s="37">
        <f t="shared" si="142"/>
        <v>2.3976969688336522</v>
      </c>
      <c r="O509" s="37">
        <f t="shared" si="142"/>
        <v>3.0887924703494112</v>
      </c>
      <c r="P509" s="37">
        <f t="shared" si="142"/>
        <v>4.9367732664061794</v>
      </c>
      <c r="Q509" s="37">
        <f t="shared" si="142"/>
        <v>7.3670171932695698</v>
      </c>
      <c r="R509" s="37">
        <f t="shared" si="142"/>
        <v>7.2824177593815804</v>
      </c>
      <c r="S509" s="37">
        <f t="shared" si="142"/>
        <v>9.4275120284503995</v>
      </c>
      <c r="T509" s="37">
        <f t="shared" si="142"/>
        <v>13.103988446774661</v>
      </c>
      <c r="U509" s="37">
        <f t="shared" si="142"/>
        <v>11.45690352405601</v>
      </c>
      <c r="V509" s="37">
        <f t="shared" si="142"/>
        <v>13.181044947486797</v>
      </c>
      <c r="W509" s="37">
        <f t="shared" si="142"/>
        <v>15.277597551369015</v>
      </c>
      <c r="X509" s="37">
        <f t="shared" si="142"/>
        <v>21.265896137208173</v>
      </c>
      <c r="Y509" s="37">
        <f t="shared" si="142"/>
        <v>23.571301593364243</v>
      </c>
      <c r="Z509" s="37">
        <f t="shared" si="142"/>
        <v>25.691269427294255</v>
      </c>
      <c r="AA509" s="37">
        <f t="shared" si="142"/>
        <v>31.037615779265835</v>
      </c>
      <c r="AB509" s="37">
        <f t="shared" si="142"/>
        <v>33.428800644171787</v>
      </c>
      <c r="AC509" s="37">
        <f t="shared" si="142"/>
        <v>34.336525668004754</v>
      </c>
      <c r="AD509" s="37">
        <f t="shared" si="142"/>
        <v>36.090328836706817</v>
      </c>
      <c r="AE509" s="37">
        <f t="shared" si="142"/>
        <v>35.510525192426854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1.2825762560759606E-4</v>
      </c>
      <c r="Q510" s="37">
        <f t="shared" si="146"/>
        <v>6.1142039211085984E-2</v>
      </c>
      <c r="R510" s="37">
        <f t="shared" si="146"/>
        <v>0.18311501480356271</v>
      </c>
      <c r="S510" s="37">
        <f t="shared" si="146"/>
        <v>0.13661308976068307</v>
      </c>
      <c r="T510" s="37">
        <f t="shared" si="146"/>
        <v>9.039535651718017E-2</v>
      </c>
      <c r="U510" s="37">
        <f t="shared" si="146"/>
        <v>0.25064095046784446</v>
      </c>
      <c r="V510" s="37">
        <f t="shared" si="146"/>
        <v>0.32689772269860889</v>
      </c>
      <c r="W510" s="37">
        <f t="shared" si="146"/>
        <v>0.94690328896607556</v>
      </c>
      <c r="X510" s="37">
        <f t="shared" si="146"/>
        <v>0.45429487283075509</v>
      </c>
      <c r="Y510" s="37">
        <f t="shared" si="146"/>
        <v>0.970519656006538</v>
      </c>
      <c r="Z510" s="37">
        <f t="shared" si="146"/>
        <v>0.66855428346595414</v>
      </c>
      <c r="AA510" s="37">
        <f t="shared" si="146"/>
        <v>0.91221574216432033</v>
      </c>
      <c r="AB510" s="37">
        <f t="shared" si="146"/>
        <v>1.0208037298442159</v>
      </c>
      <c r="AC510" s="37">
        <f t="shared" si="146"/>
        <v>1.6193168777617553</v>
      </c>
      <c r="AD510" s="37">
        <f t="shared" si="146"/>
        <v>1.4111036536671522</v>
      </c>
      <c r="AE510" s="37">
        <f t="shared" si="146"/>
        <v>1.1604133363985589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6.9691587612591274E-3</v>
      </c>
      <c r="K511" s="37">
        <f t="shared" si="147"/>
        <v>1.7335074249807261E-2</v>
      </c>
      <c r="L511" s="37">
        <f t="shared" si="147"/>
        <v>3.4718073463144261E-2</v>
      </c>
      <c r="M511" s="37">
        <f t="shared" si="147"/>
        <v>6.3342571784046703E-2</v>
      </c>
      <c r="N511" s="37">
        <f t="shared" si="147"/>
        <v>0.10438561694826443</v>
      </c>
      <c r="O511" s="37">
        <f t="shared" si="147"/>
        <v>0.13729717611739994</v>
      </c>
      <c r="P511" s="37">
        <f t="shared" si="147"/>
        <v>0.17874024834866598</v>
      </c>
      <c r="Q511" s="37">
        <f t="shared" si="147"/>
        <v>0.19715206641681077</v>
      </c>
      <c r="R511" s="37">
        <f t="shared" si="147"/>
        <v>0.23517746031109399</v>
      </c>
      <c r="S511" s="37">
        <f t="shared" si="146"/>
        <v>0.30709125239351498</v>
      </c>
      <c r="T511" s="37">
        <f t="shared" si="146"/>
        <v>0.39266583518423387</v>
      </c>
      <c r="U511" s="37">
        <f t="shared" si="146"/>
        <v>0.43592596603745415</v>
      </c>
      <c r="V511" s="37">
        <f t="shared" si="146"/>
        <v>0.47772272906367447</v>
      </c>
      <c r="W511" s="37">
        <f t="shared" si="146"/>
        <v>0.63194194240150514</v>
      </c>
      <c r="X511" s="37">
        <f t="shared" si="146"/>
        <v>0.82029280617071709</v>
      </c>
      <c r="Y511" s="37">
        <f t="shared" si="146"/>
        <v>1.1844401838832921</v>
      </c>
      <c r="Z511" s="37">
        <f t="shared" si="146"/>
        <v>1.4760123892815564</v>
      </c>
      <c r="AA511" s="37">
        <f t="shared" si="146"/>
        <v>1.6315080844197285</v>
      </c>
      <c r="AB511" s="37">
        <f t="shared" si="146"/>
        <v>1.6254894941539291</v>
      </c>
      <c r="AC511" s="37">
        <f t="shared" si="146"/>
        <v>1.7250205002712176</v>
      </c>
      <c r="AD511" s="37">
        <f t="shared" si="146"/>
        <v>1.6663113722874039</v>
      </c>
      <c r="AE511" s="37">
        <f t="shared" si="146"/>
        <v>1.603802272125205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8.9851363324027128E-2</v>
      </c>
      <c r="V512" s="37">
        <f t="shared" si="146"/>
        <v>0.19575044261171917</v>
      </c>
      <c r="W512" s="37">
        <f t="shared" si="146"/>
        <v>0.23177452643907404</v>
      </c>
      <c r="X512" s="37">
        <f t="shared" si="146"/>
        <v>0.2558737629831066</v>
      </c>
      <c r="Y512" s="37">
        <f t="shared" si="146"/>
        <v>0.28172951282411124</v>
      </c>
      <c r="Z512" s="37">
        <f t="shared" si="146"/>
        <v>0.32230725610774191</v>
      </c>
      <c r="AA512" s="37">
        <f t="shared" si="146"/>
        <v>0.31336091346262812</v>
      </c>
      <c r="AB512" s="37">
        <f t="shared" si="146"/>
        <v>0.2265612356569289</v>
      </c>
      <c r="AC512" s="37">
        <f t="shared" si="146"/>
        <v>0.40501114281593742</v>
      </c>
      <c r="AD512" s="37">
        <f t="shared" si="146"/>
        <v>0.53137216205621352</v>
      </c>
      <c r="AE512" s="37">
        <f t="shared" si="146"/>
        <v>0.4039182408688039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4.0809370168618971E-3</v>
      </c>
      <c r="L513" s="37">
        <f t="shared" si="146"/>
        <v>2.2254398612816442E-2</v>
      </c>
      <c r="M513" s="37">
        <f t="shared" si="146"/>
        <v>4.1052917649137523E-2</v>
      </c>
      <c r="N513" s="37">
        <f t="shared" si="146"/>
        <v>4.4673351221974501E-2</v>
      </c>
      <c r="O513" s="37">
        <f t="shared" si="146"/>
        <v>4.4744417909783361E-2</v>
      </c>
      <c r="P513" s="37">
        <f t="shared" si="146"/>
        <v>1.5279154054774945E-2</v>
      </c>
      <c r="Q513" s="37">
        <f t="shared" si="146"/>
        <v>8.6073570961961235E-3</v>
      </c>
      <c r="R513" s="37">
        <f t="shared" si="146"/>
        <v>1.0670803047984446E-2</v>
      </c>
      <c r="S513" s="37">
        <f t="shared" si="146"/>
        <v>1.4208350859077408E-2</v>
      </c>
      <c r="T513" s="37">
        <f t="shared" si="146"/>
        <v>1.3136325524467264E-2</v>
      </c>
      <c r="U513" s="37">
        <f t="shared" si="146"/>
        <v>7.6250388153789152E-3</v>
      </c>
      <c r="V513" s="37">
        <f t="shared" si="146"/>
        <v>6.0021246021738804E-3</v>
      </c>
      <c r="W513" s="37">
        <f t="shared" si="146"/>
        <v>1.6694990371886868E-2</v>
      </c>
      <c r="X513" s="37">
        <f t="shared" si="146"/>
        <v>3.4786861545194316E-2</v>
      </c>
      <c r="Y513" s="37">
        <f t="shared" si="146"/>
        <v>6.0560150944139052E-2</v>
      </c>
      <c r="Z513" s="37">
        <f t="shared" si="146"/>
        <v>9.3231063216759447E-2</v>
      </c>
      <c r="AA513" s="37">
        <f t="shared" si="146"/>
        <v>9.7026992233498255E-2</v>
      </c>
      <c r="AB513" s="37">
        <f t="shared" si="146"/>
        <v>0.23521295651246765</v>
      </c>
      <c r="AC513" s="37">
        <f t="shared" si="146"/>
        <v>0.21522749179821341</v>
      </c>
      <c r="AD513" s="37">
        <f t="shared" si="146"/>
        <v>0.20164545906992973</v>
      </c>
      <c r="AE513" s="37">
        <f t="shared" si="146"/>
        <v>0.19421344532491205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1.0030950886685298E-2</v>
      </c>
      <c r="D515" s="21">
        <f t="shared" ref="D515:AE515" si="148">+D516+D517+D518+D519</f>
        <v>1.00309508866853E-2</v>
      </c>
      <c r="E515" s="21">
        <f t="shared" si="148"/>
        <v>1.00309508866853E-2</v>
      </c>
      <c r="F515" s="21">
        <f t="shared" si="148"/>
        <v>1.0030950886685297E-2</v>
      </c>
      <c r="G515" s="21">
        <f t="shared" si="148"/>
        <v>1.0030950886685298E-2</v>
      </c>
      <c r="H515" s="21">
        <f t="shared" si="148"/>
        <v>1.0030950886685297E-2</v>
      </c>
      <c r="I515" s="21">
        <f t="shared" si="148"/>
        <v>1.0030950886685297E-2</v>
      </c>
      <c r="J515" s="21">
        <f t="shared" si="148"/>
        <v>1.0030950886685297E-2</v>
      </c>
      <c r="K515" s="21">
        <f t="shared" si="148"/>
        <v>1.0030950886685297E-2</v>
      </c>
      <c r="L515" s="21">
        <f t="shared" si="148"/>
        <v>1.0030950886685298E-2</v>
      </c>
      <c r="M515" s="21">
        <f t="shared" si="148"/>
        <v>1.0030950886685298E-2</v>
      </c>
      <c r="N515" s="21">
        <f t="shared" si="148"/>
        <v>1.0030950886685298E-2</v>
      </c>
      <c r="O515" s="21">
        <f t="shared" si="148"/>
        <v>1.0030950886685298E-2</v>
      </c>
      <c r="P515" s="21">
        <f t="shared" si="148"/>
        <v>1.0142448869986772E-2</v>
      </c>
      <c r="Q515" s="21">
        <f t="shared" si="148"/>
        <v>1.0268039292811493E-2</v>
      </c>
      <c r="R515" s="21">
        <f t="shared" si="148"/>
        <v>1.0392637979807138E-2</v>
      </c>
      <c r="S515" s="21">
        <f t="shared" si="148"/>
        <v>1.0516258655762613E-2</v>
      </c>
      <c r="T515" s="21">
        <f t="shared" si="148"/>
        <v>1.0641639389087068E-2</v>
      </c>
      <c r="U515" s="21">
        <f t="shared" si="148"/>
        <v>1.076895588585605E-2</v>
      </c>
      <c r="V515" s="21">
        <f t="shared" si="148"/>
        <v>1.0895804522194028E-2</v>
      </c>
      <c r="W515" s="21">
        <f t="shared" si="148"/>
        <v>1.1018736156919366E-2</v>
      </c>
      <c r="X515" s="21">
        <f t="shared" si="148"/>
        <v>1.1155483857973939E-2</v>
      </c>
      <c r="Y515" s="21">
        <f t="shared" si="148"/>
        <v>4.1254182004213026E-2</v>
      </c>
      <c r="Z515" s="21">
        <f t="shared" si="148"/>
        <v>4.1469600427469958E-2</v>
      </c>
      <c r="AA515" s="21">
        <f t="shared" si="148"/>
        <v>4.1567648224304282E-2</v>
      </c>
      <c r="AB515" s="21">
        <f t="shared" si="148"/>
        <v>4.3926210139448488E-2</v>
      </c>
      <c r="AC515" s="21">
        <f t="shared" si="148"/>
        <v>3.6594075154313434E-2</v>
      </c>
      <c r="AD515" s="21">
        <f t="shared" si="148"/>
        <v>3.8279268438376118E-2</v>
      </c>
      <c r="AE515" s="21">
        <f t="shared" si="148"/>
        <v>3.5421182532075782E-2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0</v>
      </c>
      <c r="Q516" s="37">
        <f t="shared" si="146"/>
        <v>0</v>
      </c>
      <c r="R516" s="37">
        <f t="shared" si="146"/>
        <v>0</v>
      </c>
      <c r="S516" s="37">
        <f t="shared" si="146"/>
        <v>0</v>
      </c>
      <c r="T516" s="37">
        <f t="shared" si="146"/>
        <v>0</v>
      </c>
      <c r="U516" s="37">
        <f t="shared" si="146"/>
        <v>0</v>
      </c>
      <c r="V516" s="37">
        <f t="shared" si="146"/>
        <v>0</v>
      </c>
      <c r="W516" s="37">
        <f t="shared" si="146"/>
        <v>0</v>
      </c>
      <c r="X516" s="37">
        <f t="shared" si="146"/>
        <v>0</v>
      </c>
      <c r="Y516" s="37">
        <f t="shared" si="146"/>
        <v>3.1831155286276884E-2</v>
      </c>
      <c r="Z516" s="37">
        <f t="shared" si="146"/>
        <v>3.383127261269147E-2</v>
      </c>
      <c r="AA516" s="37">
        <f t="shared" si="146"/>
        <v>3.3349505136094672E-2</v>
      </c>
      <c r="AB516" s="37">
        <f t="shared" si="146"/>
        <v>3.5126087896360271E-2</v>
      </c>
      <c r="AC516" s="37">
        <f t="shared" si="146"/>
        <v>2.9411993820440428E-2</v>
      </c>
      <c r="AD516" s="37">
        <f t="shared" si="146"/>
        <v>3.2373987827145463E-2</v>
      </c>
      <c r="AE516" s="37">
        <f t="shared" si="146"/>
        <v>3.0760903137940554E-2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1.0030950886685298E-2</v>
      </c>
      <c r="D518" s="37">
        <f t="shared" ref="D518:AE518" si="150">+D182</f>
        <v>1.00309508866853E-2</v>
      </c>
      <c r="E518" s="37">
        <f t="shared" si="150"/>
        <v>1.00309508866853E-2</v>
      </c>
      <c r="F518" s="37">
        <f t="shared" si="150"/>
        <v>1.0030950886685297E-2</v>
      </c>
      <c r="G518" s="37">
        <f t="shared" si="150"/>
        <v>1.0030950886685298E-2</v>
      </c>
      <c r="H518" s="37">
        <f t="shared" si="150"/>
        <v>1.0030950886685297E-2</v>
      </c>
      <c r="I518" s="37">
        <f t="shared" si="150"/>
        <v>1.0030950886685297E-2</v>
      </c>
      <c r="J518" s="37">
        <f t="shared" si="150"/>
        <v>1.0030950886685297E-2</v>
      </c>
      <c r="K518" s="37">
        <f t="shared" si="150"/>
        <v>1.0030950886685297E-2</v>
      </c>
      <c r="L518" s="37">
        <f t="shared" si="150"/>
        <v>1.0030950886685298E-2</v>
      </c>
      <c r="M518" s="37">
        <f t="shared" si="150"/>
        <v>1.0030950886685298E-2</v>
      </c>
      <c r="N518" s="37">
        <f t="shared" si="150"/>
        <v>1.0030950886685298E-2</v>
      </c>
      <c r="O518" s="37">
        <f t="shared" si="150"/>
        <v>1.0030950886685298E-2</v>
      </c>
      <c r="P518" s="37">
        <f t="shared" si="150"/>
        <v>1.0142448869986772E-2</v>
      </c>
      <c r="Q518" s="37">
        <f t="shared" si="150"/>
        <v>1.0268039292811493E-2</v>
      </c>
      <c r="R518" s="37">
        <f t="shared" si="150"/>
        <v>1.0392637979807138E-2</v>
      </c>
      <c r="S518" s="37">
        <f t="shared" si="150"/>
        <v>1.0516258655762613E-2</v>
      </c>
      <c r="T518" s="37">
        <f t="shared" si="150"/>
        <v>1.0641639389087068E-2</v>
      </c>
      <c r="U518" s="37">
        <f t="shared" si="150"/>
        <v>1.076895588585605E-2</v>
      </c>
      <c r="V518" s="37">
        <f t="shared" si="150"/>
        <v>1.0895804522194028E-2</v>
      </c>
      <c r="W518" s="37">
        <f t="shared" si="150"/>
        <v>1.1018736156919366E-2</v>
      </c>
      <c r="X518" s="37">
        <f t="shared" si="150"/>
        <v>1.1155483857973939E-2</v>
      </c>
      <c r="Y518" s="37">
        <f t="shared" si="150"/>
        <v>9.4230267179361438E-3</v>
      </c>
      <c r="Z518" s="37">
        <f t="shared" si="150"/>
        <v>7.6383278147784846E-3</v>
      </c>
      <c r="AA518" s="37">
        <f t="shared" si="150"/>
        <v>8.218143088209607E-3</v>
      </c>
      <c r="AB518" s="37">
        <f t="shared" si="150"/>
        <v>8.8001222430882185E-3</v>
      </c>
      <c r="AC518" s="37">
        <f t="shared" si="150"/>
        <v>7.1820813338730055E-3</v>
      </c>
      <c r="AD518" s="37">
        <f t="shared" si="150"/>
        <v>5.9052806112306578E-3</v>
      </c>
      <c r="AE518" s="37">
        <f t="shared" si="150"/>
        <v>4.6602793941352269E-3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19.878333745070822</v>
      </c>
      <c r="D524" s="28">
        <f t="shared" si="155"/>
        <v>19.838445067670165</v>
      </c>
      <c r="E524" s="28">
        <f t="shared" si="155"/>
        <v>19.982157449762095</v>
      </c>
      <c r="F524" s="28">
        <f t="shared" si="155"/>
        <v>20.385560168316818</v>
      </c>
      <c r="G524" s="28">
        <f t="shared" si="155"/>
        <v>20.488873788741433</v>
      </c>
      <c r="H524" s="28">
        <f t="shared" si="155"/>
        <v>20.552261015803758</v>
      </c>
      <c r="I524" s="28">
        <f t="shared" si="155"/>
        <v>20.015972657665184</v>
      </c>
      <c r="J524" s="28">
        <f t="shared" si="155"/>
        <v>19.880335587988185</v>
      </c>
      <c r="K524" s="28">
        <f t="shared" si="155"/>
        <v>19.704673224080612</v>
      </c>
      <c r="L524" s="28">
        <f t="shared" si="155"/>
        <v>19.759442226377935</v>
      </c>
      <c r="M524" s="28">
        <f t="shared" si="155"/>
        <v>19.3632783912904</v>
      </c>
      <c r="N524" s="28">
        <f t="shared" si="155"/>
        <v>19.084538321235481</v>
      </c>
      <c r="O524" s="28">
        <f t="shared" si="155"/>
        <v>19.12567626155186</v>
      </c>
      <c r="P524" s="28">
        <f t="shared" si="155"/>
        <v>18.715132077301693</v>
      </c>
      <c r="Q524" s="28">
        <f t="shared" si="155"/>
        <v>19.042630698773646</v>
      </c>
      <c r="R524" s="28">
        <f t="shared" si="155"/>
        <v>18.546383455459907</v>
      </c>
      <c r="S524" s="28">
        <f t="shared" si="155"/>
        <v>18.562036651152216</v>
      </c>
      <c r="T524" s="28">
        <f t="shared" si="155"/>
        <v>18.671047785240972</v>
      </c>
      <c r="U524" s="28">
        <f t="shared" si="155"/>
        <v>18.896815318080414</v>
      </c>
      <c r="V524" s="28">
        <f t="shared" si="155"/>
        <v>18.900475328565136</v>
      </c>
      <c r="W524" s="28">
        <f t="shared" si="155"/>
        <v>18.977378117559738</v>
      </c>
      <c r="X524" s="28">
        <f t="shared" si="155"/>
        <v>18.461555116789665</v>
      </c>
      <c r="Y524" s="28">
        <f t="shared" si="155"/>
        <v>18.094225670994874</v>
      </c>
      <c r="Z524" s="28">
        <f t="shared" si="155"/>
        <v>18.087251246312501</v>
      </c>
      <c r="AA524" s="28">
        <f t="shared" si="155"/>
        <v>18.0458006851654</v>
      </c>
      <c r="AB524" s="28">
        <f t="shared" si="155"/>
        <v>18.117879834550063</v>
      </c>
      <c r="AC524" s="28">
        <f t="shared" si="155"/>
        <v>18.180477175470379</v>
      </c>
      <c r="AD524" s="28">
        <f t="shared" si="155"/>
        <v>18.348827419163147</v>
      </c>
      <c r="AE524" s="28">
        <f t="shared" si="155"/>
        <v>18.554083532720899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9.2676337267821118</v>
      </c>
      <c r="D525" s="21">
        <f t="shared" si="156"/>
        <v>9.254833611369925</v>
      </c>
      <c r="E525" s="21">
        <f t="shared" si="156"/>
        <v>9.2901184917804134</v>
      </c>
      <c r="F525" s="21">
        <f t="shared" si="156"/>
        <v>9.3718802510665995</v>
      </c>
      <c r="G525" s="21">
        <f t="shared" si="156"/>
        <v>9.4276189593761366</v>
      </c>
      <c r="H525" s="21">
        <f t="shared" si="156"/>
        <v>9.4122558576262723</v>
      </c>
      <c r="I525" s="21">
        <f t="shared" si="156"/>
        <v>9.0845814075280131</v>
      </c>
      <c r="J525" s="21">
        <f t="shared" si="156"/>
        <v>9.1263164942963826</v>
      </c>
      <c r="K525" s="21">
        <f t="shared" si="156"/>
        <v>9.0251930585425892</v>
      </c>
      <c r="L525" s="21">
        <f t="shared" si="156"/>
        <v>8.9251032418794178</v>
      </c>
      <c r="M525" s="21">
        <f t="shared" si="156"/>
        <v>8.8208956894999346</v>
      </c>
      <c r="N525" s="21">
        <f t="shared" si="156"/>
        <v>8.7291665242191883</v>
      </c>
      <c r="O525" s="21">
        <f t="shared" si="156"/>
        <v>8.6293384684004337</v>
      </c>
      <c r="P525" s="21">
        <f t="shared" si="156"/>
        <v>8.5234878735765953</v>
      </c>
      <c r="Q525" s="21">
        <f t="shared" si="156"/>
        <v>8.4225553844761567</v>
      </c>
      <c r="R525" s="21">
        <f t="shared" si="156"/>
        <v>8.3235851848074791</v>
      </c>
      <c r="S525" s="21">
        <f t="shared" si="156"/>
        <v>8.2259850835846215</v>
      </c>
      <c r="T525" s="21">
        <f t="shared" si="156"/>
        <v>8.1237057069102594</v>
      </c>
      <c r="U525" s="21">
        <f t="shared" si="156"/>
        <v>8.1261986530559494</v>
      </c>
      <c r="V525" s="21">
        <f t="shared" si="156"/>
        <v>8.1279756922847</v>
      </c>
      <c r="W525" s="21">
        <f t="shared" si="156"/>
        <v>8.1324448980552493</v>
      </c>
      <c r="X525" s="21">
        <f t="shared" si="156"/>
        <v>8.1099150158253437</v>
      </c>
      <c r="Y525" s="21">
        <f t="shared" si="156"/>
        <v>8.10756639254625</v>
      </c>
      <c r="Z525" s="21">
        <f t="shared" si="156"/>
        <v>8.0925624668161085</v>
      </c>
      <c r="AA525" s="21">
        <f t="shared" si="156"/>
        <v>8.0482219714011283</v>
      </c>
      <c r="AB525" s="21">
        <f t="shared" si="156"/>
        <v>8.0100415250225936</v>
      </c>
      <c r="AC525" s="21">
        <f t="shared" si="156"/>
        <v>8.0485817997976454</v>
      </c>
      <c r="AD525" s="21">
        <f t="shared" si="156"/>
        <v>8.0858170698909948</v>
      </c>
      <c r="AE525" s="21">
        <f t="shared" si="156"/>
        <v>8.1259036957077626</v>
      </c>
    </row>
    <row r="526" spans="1:31" x14ac:dyDescent="0.2">
      <c r="A526" s="9" t="s">
        <v>394</v>
      </c>
      <c r="B526" s="4" t="s">
        <v>395</v>
      </c>
      <c r="C526" s="35">
        <f>+C193</f>
        <v>0.75280541384590882</v>
      </c>
      <c r="D526" s="35">
        <f t="shared" ref="D526:AE526" si="157">+D193</f>
        <v>0.76363603628108534</v>
      </c>
      <c r="E526" s="35">
        <f t="shared" si="157"/>
        <v>0.79274995413390348</v>
      </c>
      <c r="F526" s="35">
        <f t="shared" si="157"/>
        <v>0.82177063788822313</v>
      </c>
      <c r="G526" s="35">
        <f t="shared" si="157"/>
        <v>0.84874867628303619</v>
      </c>
      <c r="H526" s="35">
        <f t="shared" si="157"/>
        <v>0.85649438614600581</v>
      </c>
      <c r="I526" s="35">
        <f t="shared" si="157"/>
        <v>0.87889067828400469</v>
      </c>
      <c r="J526" s="35">
        <f t="shared" si="157"/>
        <v>0.94619149429638461</v>
      </c>
      <c r="K526" s="35">
        <f t="shared" si="157"/>
        <v>0.86881373550682006</v>
      </c>
      <c r="L526" s="35">
        <f t="shared" si="157"/>
        <v>0.79118075098401042</v>
      </c>
      <c r="M526" s="35">
        <f t="shared" si="157"/>
        <v>0.71372959727892349</v>
      </c>
      <c r="N526" s="35">
        <f t="shared" si="157"/>
        <v>0.63704646548897192</v>
      </c>
      <c r="O526" s="35">
        <f t="shared" si="157"/>
        <v>0.55968844014408925</v>
      </c>
      <c r="P526" s="35">
        <f t="shared" si="157"/>
        <v>0.48235635420456219</v>
      </c>
      <c r="Q526" s="35">
        <f t="shared" si="157"/>
        <v>0.40549969609322239</v>
      </c>
      <c r="R526" s="35">
        <f t="shared" si="157"/>
        <v>0.32853227495243498</v>
      </c>
      <c r="S526" s="35">
        <f t="shared" si="157"/>
        <v>0.25170049204552669</v>
      </c>
      <c r="T526" s="35">
        <f t="shared" si="157"/>
        <v>0.17475570691026018</v>
      </c>
      <c r="U526" s="35">
        <f t="shared" si="157"/>
        <v>0.16638931366957249</v>
      </c>
      <c r="V526" s="35">
        <f t="shared" si="157"/>
        <v>0.15736782645398348</v>
      </c>
      <c r="W526" s="35">
        <f t="shared" si="157"/>
        <v>0.14922179311793471</v>
      </c>
      <c r="X526" s="35">
        <f t="shared" si="157"/>
        <v>0.14087106650041745</v>
      </c>
      <c r="Y526" s="35">
        <f t="shared" si="157"/>
        <v>0.14859971225526697</v>
      </c>
      <c r="Z526" s="35">
        <f t="shared" si="157"/>
        <v>0.15632559690271719</v>
      </c>
      <c r="AA526" s="35">
        <f t="shared" si="157"/>
        <v>0.14736320672611539</v>
      </c>
      <c r="AB526" s="35">
        <f t="shared" si="157"/>
        <v>0.13819202308038972</v>
      </c>
      <c r="AC526" s="35">
        <f t="shared" si="157"/>
        <v>0.1371120155959123</v>
      </c>
      <c r="AD526" s="35">
        <f t="shared" si="157"/>
        <v>0.13621986128194807</v>
      </c>
      <c r="AE526" s="35">
        <f t="shared" si="157"/>
        <v>0.13532770696798382</v>
      </c>
    </row>
    <row r="527" spans="1:31" x14ac:dyDescent="0.2">
      <c r="A527" s="9" t="s">
        <v>410</v>
      </c>
      <c r="B527" s="4" t="s">
        <v>411</v>
      </c>
      <c r="C527" s="35">
        <f>+C201</f>
        <v>2.768441815756487</v>
      </c>
      <c r="D527" s="35">
        <f t="shared" ref="D527:AE527" si="158">+D201</f>
        <v>2.7036728262595005</v>
      </c>
      <c r="E527" s="35">
        <f t="shared" si="158"/>
        <v>2.6691893364810122</v>
      </c>
      <c r="F527" s="35">
        <f t="shared" si="158"/>
        <v>2.6809125697117251</v>
      </c>
      <c r="G527" s="35">
        <f t="shared" si="158"/>
        <v>2.6671785684399154</v>
      </c>
      <c r="H527" s="35">
        <f t="shared" si="158"/>
        <v>2.6043361565240306</v>
      </c>
      <c r="I527" s="35">
        <f t="shared" si="158"/>
        <v>2.2112491688696738</v>
      </c>
      <c r="J527" s="35">
        <f t="shared" si="158"/>
        <v>2.1396249999999997</v>
      </c>
      <c r="K527" s="35">
        <f t="shared" si="158"/>
        <v>2.0832875</v>
      </c>
      <c r="L527" s="35">
        <f t="shared" si="158"/>
        <v>2.0269499999999998</v>
      </c>
      <c r="M527" s="35">
        <f t="shared" si="158"/>
        <v>1.9706124999999994</v>
      </c>
      <c r="N527" s="35">
        <f t="shared" si="158"/>
        <v>1.9142749999999999</v>
      </c>
      <c r="O527" s="35">
        <f t="shared" si="158"/>
        <v>1.8579374999999998</v>
      </c>
      <c r="P527" s="35">
        <f t="shared" si="158"/>
        <v>1.8016000000000001</v>
      </c>
      <c r="Q527" s="35">
        <f t="shared" si="158"/>
        <v>1.7452624999999999</v>
      </c>
      <c r="R527" s="35">
        <f t="shared" si="158"/>
        <v>1.6889249999999998</v>
      </c>
      <c r="S527" s="35">
        <f t="shared" si="158"/>
        <v>1.6325875000000001</v>
      </c>
      <c r="T527" s="35">
        <f t="shared" si="158"/>
        <v>1.5762499999999999</v>
      </c>
      <c r="U527" s="35">
        <f t="shared" si="158"/>
        <v>1.5106283034014825</v>
      </c>
      <c r="V527" s="35">
        <f t="shared" si="158"/>
        <v>1.445006606802965</v>
      </c>
      <c r="W527" s="35">
        <f t="shared" si="158"/>
        <v>1.3793849102044478</v>
      </c>
      <c r="X527" s="35">
        <f t="shared" si="158"/>
        <v>1.3506558474000583</v>
      </c>
      <c r="Y527" s="35">
        <f t="shared" si="158"/>
        <v>1.3219267845956688</v>
      </c>
      <c r="Z527" s="35">
        <f t="shared" si="158"/>
        <v>1.2931977217912789</v>
      </c>
      <c r="AA527" s="35">
        <f t="shared" si="158"/>
        <v>1.2113900476348354</v>
      </c>
      <c r="AB527" s="35">
        <f t="shared" si="158"/>
        <v>1.1295823734783916</v>
      </c>
      <c r="AC527" s="35">
        <f t="shared" si="158"/>
        <v>1.0827658299868637</v>
      </c>
      <c r="AD527" s="35">
        <f t="shared" si="158"/>
        <v>1.0359492864953352</v>
      </c>
      <c r="AE527" s="35">
        <f t="shared" si="158"/>
        <v>0.98913274300380727</v>
      </c>
    </row>
    <row r="528" spans="1:31" x14ac:dyDescent="0.2">
      <c r="A528" s="9" t="s">
        <v>412</v>
      </c>
      <c r="B528" s="4" t="s">
        <v>413</v>
      </c>
      <c r="C528" s="35">
        <f>+C202</f>
        <v>3.6612683679651259E-2</v>
      </c>
      <c r="D528" s="35">
        <f t="shared" ref="D528:AE528" si="159">+D202</f>
        <v>3.815194179394589E-2</v>
      </c>
      <c r="E528" s="35">
        <f t="shared" si="159"/>
        <v>3.9250882087270636E-2</v>
      </c>
      <c r="F528" s="35">
        <f t="shared" si="159"/>
        <v>4.0286573427794792E-2</v>
      </c>
      <c r="G528" s="35">
        <f t="shared" si="159"/>
        <v>4.2430132749880431E-2</v>
      </c>
      <c r="H528" s="35">
        <f t="shared" si="159"/>
        <v>4.2971756018269219E-2</v>
      </c>
      <c r="I528" s="35">
        <f t="shared" si="159"/>
        <v>4.5609499948016011E-2</v>
      </c>
      <c r="J528" s="35">
        <f t="shared" si="159"/>
        <v>4.8899999999999999E-2</v>
      </c>
      <c r="K528" s="35">
        <f t="shared" si="159"/>
        <v>4.9471823035769635E-2</v>
      </c>
      <c r="L528" s="35">
        <f t="shared" si="159"/>
        <v>5.1332490895408547E-2</v>
      </c>
      <c r="M528" s="35">
        <f t="shared" si="159"/>
        <v>4.8893592221011063E-2</v>
      </c>
      <c r="N528" s="35">
        <f t="shared" si="159"/>
        <v>5.8165058730215533E-2</v>
      </c>
      <c r="O528" s="35">
        <f t="shared" si="159"/>
        <v>6.0012528256344372E-2</v>
      </c>
      <c r="P528" s="35">
        <f t="shared" si="159"/>
        <v>5.5811519372033665E-2</v>
      </c>
      <c r="Q528" s="35">
        <f t="shared" si="159"/>
        <v>5.6053188382935479E-2</v>
      </c>
      <c r="R528" s="35">
        <f t="shared" si="159"/>
        <v>5.836790985504399E-2</v>
      </c>
      <c r="S528" s="35">
        <f t="shared" si="159"/>
        <v>6.1917091539093541E-2</v>
      </c>
      <c r="T528" s="35">
        <f t="shared" si="159"/>
        <v>6.0900000000000017E-2</v>
      </c>
      <c r="U528" s="35">
        <f t="shared" si="159"/>
        <v>5.9229169965611075E-2</v>
      </c>
      <c r="V528" s="35">
        <f t="shared" si="159"/>
        <v>5.7497526989184547E-2</v>
      </c>
      <c r="W528" s="35">
        <f t="shared" si="159"/>
        <v>5.7582596675015515E-2</v>
      </c>
      <c r="X528" s="35">
        <f t="shared" si="159"/>
        <v>5.9528925242956027E-2</v>
      </c>
      <c r="Y528" s="35">
        <f t="shared" si="159"/>
        <v>6.5577140389342092E-2</v>
      </c>
      <c r="Z528" s="35">
        <f t="shared" si="159"/>
        <v>5.8972814192081564E-2</v>
      </c>
      <c r="AA528" s="35">
        <f t="shared" si="159"/>
        <v>5.4868846878869219E-2</v>
      </c>
      <c r="AB528" s="35">
        <f t="shared" si="159"/>
        <v>5.7133722071227383E-2</v>
      </c>
      <c r="AC528" s="35">
        <f t="shared" si="159"/>
        <v>5.6738687636033867E-2</v>
      </c>
      <c r="AD528" s="35">
        <f t="shared" si="159"/>
        <v>5.4850795348623062E-2</v>
      </c>
      <c r="AE528" s="35">
        <f t="shared" si="159"/>
        <v>5.5814258784631969E-2</v>
      </c>
    </row>
    <row r="529" spans="1:31" x14ac:dyDescent="0.2">
      <c r="A529" s="9" t="s">
        <v>420</v>
      </c>
      <c r="B529" s="4" t="s">
        <v>421</v>
      </c>
      <c r="C529" s="35">
        <f>+C206</f>
        <v>5.7097738135000657</v>
      </c>
      <c r="D529" s="35">
        <f t="shared" ref="D529:AE529" si="160">+D206</f>
        <v>5.7493728070353924</v>
      </c>
      <c r="E529" s="35">
        <f t="shared" si="160"/>
        <v>5.7889283190782272</v>
      </c>
      <c r="F529" s="35">
        <f t="shared" si="160"/>
        <v>5.8289104700388572</v>
      </c>
      <c r="G529" s="35">
        <f t="shared" si="160"/>
        <v>5.8692615819033049</v>
      </c>
      <c r="H529" s="35">
        <f t="shared" si="160"/>
        <v>5.9084535589379659</v>
      </c>
      <c r="I529" s="35">
        <f t="shared" si="160"/>
        <v>5.9488320604263194</v>
      </c>
      <c r="J529" s="35">
        <f t="shared" si="160"/>
        <v>5.9915999999999991</v>
      </c>
      <c r="K529" s="35">
        <f t="shared" si="160"/>
        <v>6.0236199999999993</v>
      </c>
      <c r="L529" s="35">
        <f t="shared" si="160"/>
        <v>6.0556399999999995</v>
      </c>
      <c r="M529" s="35">
        <f t="shared" si="160"/>
        <v>6.0876600000000005</v>
      </c>
      <c r="N529" s="35">
        <f t="shared" si="160"/>
        <v>6.1196799999999998</v>
      </c>
      <c r="O529" s="35">
        <f t="shared" si="160"/>
        <v>6.1517000000000008</v>
      </c>
      <c r="P529" s="35">
        <f t="shared" si="160"/>
        <v>6.1837200000000001</v>
      </c>
      <c r="Q529" s="35">
        <f t="shared" si="160"/>
        <v>6.2157399999999994</v>
      </c>
      <c r="R529" s="35">
        <f t="shared" si="160"/>
        <v>6.2477600000000004</v>
      </c>
      <c r="S529" s="35">
        <f t="shared" si="160"/>
        <v>6.2797800000000006</v>
      </c>
      <c r="T529" s="35">
        <f t="shared" si="160"/>
        <v>6.311799999999999</v>
      </c>
      <c r="U529" s="35">
        <f t="shared" si="160"/>
        <v>6.3899518660192829</v>
      </c>
      <c r="V529" s="35">
        <f t="shared" si="160"/>
        <v>6.4681037320385668</v>
      </c>
      <c r="W529" s="35">
        <f t="shared" si="160"/>
        <v>6.5462555980578507</v>
      </c>
      <c r="X529" s="35">
        <f t="shared" si="160"/>
        <v>6.5588591766819118</v>
      </c>
      <c r="Y529" s="35">
        <f t="shared" si="160"/>
        <v>6.5714627553059719</v>
      </c>
      <c r="Z529" s="35">
        <f t="shared" si="160"/>
        <v>6.5840663339300312</v>
      </c>
      <c r="AA529" s="35">
        <f t="shared" si="160"/>
        <v>6.634599870161308</v>
      </c>
      <c r="AB529" s="35">
        <f t="shared" si="160"/>
        <v>6.685133406392584</v>
      </c>
      <c r="AC529" s="35">
        <f t="shared" si="160"/>
        <v>6.7719652665788361</v>
      </c>
      <c r="AD529" s="35">
        <f t="shared" si="160"/>
        <v>6.8587971267650882</v>
      </c>
      <c r="AE529" s="35">
        <f t="shared" si="160"/>
        <v>6.9456289869513395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1.751195041533268</v>
      </c>
      <c r="D530" s="21">
        <f t="shared" si="161"/>
        <v>1.7802535853624946</v>
      </c>
      <c r="E530" s="21">
        <f t="shared" si="161"/>
        <v>1.8042702021081507</v>
      </c>
      <c r="F530" s="21">
        <f t="shared" si="161"/>
        <v>1.8293114142586817</v>
      </c>
      <c r="G530" s="21">
        <f t="shared" si="161"/>
        <v>1.8678473912170024</v>
      </c>
      <c r="H530" s="21">
        <f t="shared" si="161"/>
        <v>1.8857073704377736</v>
      </c>
      <c r="I530" s="21">
        <f t="shared" si="161"/>
        <v>1.9191851035495144</v>
      </c>
      <c r="J530" s="21">
        <f t="shared" si="161"/>
        <v>1.9722243285381584</v>
      </c>
      <c r="K530" s="21">
        <f t="shared" si="161"/>
        <v>1.997171878505603</v>
      </c>
      <c r="L530" s="21">
        <f t="shared" si="161"/>
        <v>2.0383645355443636</v>
      </c>
      <c r="M530" s="21">
        <f t="shared" si="161"/>
        <v>2.0252408094662617</v>
      </c>
      <c r="N530" s="21">
        <f t="shared" si="161"/>
        <v>1.8836342195112135</v>
      </c>
      <c r="O530" s="21">
        <f t="shared" si="161"/>
        <v>1.9151627955008454</v>
      </c>
      <c r="P530" s="21">
        <f t="shared" si="161"/>
        <v>1.8999308084399038</v>
      </c>
      <c r="Q530" s="21">
        <f t="shared" si="161"/>
        <v>1.9914587759762803</v>
      </c>
      <c r="R530" s="21">
        <f t="shared" si="161"/>
        <v>2.0444997385192587</v>
      </c>
      <c r="S530" s="21">
        <f t="shared" si="161"/>
        <v>2.0908222565950814</v>
      </c>
      <c r="T530" s="21">
        <f t="shared" si="161"/>
        <v>2.131219393332525</v>
      </c>
      <c r="U530" s="21">
        <f t="shared" si="161"/>
        <v>2.1245799666152778</v>
      </c>
      <c r="V530" s="21">
        <f t="shared" si="161"/>
        <v>2.1172104310846835</v>
      </c>
      <c r="W530" s="21">
        <f t="shared" si="161"/>
        <v>2.1289345482661481</v>
      </c>
      <c r="X530" s="21">
        <f t="shared" si="161"/>
        <v>2.1621325093509012</v>
      </c>
      <c r="Y530" s="21">
        <f t="shared" si="161"/>
        <v>2.2356186890851308</v>
      </c>
      <c r="Z530" s="21">
        <f t="shared" si="161"/>
        <v>2.1915361326060285</v>
      </c>
      <c r="AA530" s="21">
        <f t="shared" si="161"/>
        <v>2.1614146958078559</v>
      </c>
      <c r="AB530" s="21">
        <f t="shared" si="161"/>
        <v>2.2064954935209267</v>
      </c>
      <c r="AC530" s="21">
        <f t="shared" si="161"/>
        <v>2.2281870633101626</v>
      </c>
      <c r="AD530" s="21">
        <f t="shared" si="161"/>
        <v>2.2345307820718587</v>
      </c>
      <c r="AE530" s="21">
        <f t="shared" si="161"/>
        <v>2.2688302044117816</v>
      </c>
    </row>
    <row r="531" spans="1:31" x14ac:dyDescent="0.2">
      <c r="A531" s="9" t="s">
        <v>441</v>
      </c>
      <c r="B531" s="4" t="s">
        <v>395</v>
      </c>
      <c r="C531" s="35">
        <f>+C217</f>
        <v>2.7486823826230439E-2</v>
      </c>
      <c r="D531" s="35">
        <f t="shared" ref="D531:AE531" si="162">+D217</f>
        <v>2.7953258914856248E-2</v>
      </c>
      <c r="E531" s="35">
        <f t="shared" si="162"/>
        <v>2.8848532371997134E-2</v>
      </c>
      <c r="F531" s="35">
        <f t="shared" si="162"/>
        <v>3.0077545864223787E-2</v>
      </c>
      <c r="G531" s="35">
        <f t="shared" si="162"/>
        <v>3.117273762087424E-2</v>
      </c>
      <c r="H531" s="35">
        <f t="shared" si="162"/>
        <v>3.1465230596131447E-2</v>
      </c>
      <c r="I531" s="35">
        <f t="shared" si="162"/>
        <v>3.2315048659627435E-2</v>
      </c>
      <c r="J531" s="35">
        <f t="shared" si="162"/>
        <v>3.4386873384329247E-2</v>
      </c>
      <c r="K531" s="35">
        <f t="shared" si="162"/>
        <v>3.1816944640158926E-2</v>
      </c>
      <c r="L531" s="35">
        <f t="shared" si="162"/>
        <v>2.9187268229187456E-2</v>
      </c>
      <c r="M531" s="35">
        <f t="shared" si="162"/>
        <v>2.6588579794131741E-2</v>
      </c>
      <c r="N531" s="35">
        <f t="shared" si="162"/>
        <v>2.414224221767575E-2</v>
      </c>
      <c r="O531" s="35">
        <f t="shared" si="162"/>
        <v>2.1551306240113595E-2</v>
      </c>
      <c r="P531" s="35">
        <f t="shared" si="162"/>
        <v>1.8960823231089875E-2</v>
      </c>
      <c r="Q531" s="35">
        <f t="shared" si="162"/>
        <v>1.6463889200784627E-2</v>
      </c>
      <c r="R531" s="35">
        <f t="shared" si="162"/>
        <v>1.3940251136450456E-2</v>
      </c>
      <c r="S531" s="35">
        <f t="shared" si="162"/>
        <v>1.1441157354500509E-2</v>
      </c>
      <c r="T531" s="35">
        <f t="shared" si="162"/>
        <v>8.9159361879825767E-3</v>
      </c>
      <c r="U531" s="35">
        <f t="shared" si="162"/>
        <v>8.5621441726301366E-3</v>
      </c>
      <c r="V531" s="35">
        <f t="shared" si="162"/>
        <v>8.070862793193247E-3</v>
      </c>
      <c r="W531" s="35">
        <f t="shared" si="162"/>
        <v>7.7568110791904551E-3</v>
      </c>
      <c r="X531" s="35">
        <f t="shared" si="162"/>
        <v>7.3979714895730025E-3</v>
      </c>
      <c r="Y531" s="35">
        <f t="shared" si="162"/>
        <v>7.7141854682015263E-3</v>
      </c>
      <c r="Z531" s="35">
        <f t="shared" si="162"/>
        <v>8.0352820427118683E-3</v>
      </c>
      <c r="AA531" s="35">
        <f t="shared" si="162"/>
        <v>7.6047089671608635E-3</v>
      </c>
      <c r="AB531" s="35">
        <f t="shared" si="162"/>
        <v>7.1237728064080814E-3</v>
      </c>
      <c r="AC531" s="35">
        <f t="shared" si="162"/>
        <v>7.0710400466255019E-3</v>
      </c>
      <c r="AD531" s="35">
        <f t="shared" si="162"/>
        <v>7.0371288587380842E-3</v>
      </c>
      <c r="AE531" s="35">
        <f t="shared" si="162"/>
        <v>7.0032176708506666E-3</v>
      </c>
    </row>
    <row r="532" spans="1:31" x14ac:dyDescent="0.2">
      <c r="A532" s="9" t="s">
        <v>449</v>
      </c>
      <c r="B532" s="4" t="s">
        <v>411</v>
      </c>
      <c r="C532" s="35">
        <f>+C225</f>
        <v>8.3053254472694613E-2</v>
      </c>
      <c r="D532" s="35">
        <f t="shared" ref="D532:AE532" si="163">+D225</f>
        <v>8.111018478778502E-2</v>
      </c>
      <c r="E532" s="35">
        <f t="shared" si="163"/>
        <v>8.0075680094430349E-2</v>
      </c>
      <c r="F532" s="35">
        <f t="shared" si="163"/>
        <v>8.0427377091351754E-2</v>
      </c>
      <c r="G532" s="35">
        <f t="shared" si="163"/>
        <v>8.0015357053197456E-2</v>
      </c>
      <c r="H532" s="35">
        <f t="shared" si="163"/>
        <v>7.8130084695720914E-2</v>
      </c>
      <c r="I532" s="35">
        <f t="shared" si="163"/>
        <v>6.633747506609021E-2</v>
      </c>
      <c r="J532" s="35">
        <f t="shared" si="163"/>
        <v>6.4188749999999989E-2</v>
      </c>
      <c r="K532" s="35">
        <f t="shared" si="163"/>
        <v>6.2498624999999988E-2</v>
      </c>
      <c r="L532" s="35">
        <f t="shared" si="163"/>
        <v>6.0808499999999988E-2</v>
      </c>
      <c r="M532" s="35">
        <f t="shared" si="163"/>
        <v>5.9118374999999994E-2</v>
      </c>
      <c r="N532" s="35">
        <f t="shared" si="163"/>
        <v>5.7428249999999993E-2</v>
      </c>
      <c r="O532" s="35">
        <f t="shared" si="163"/>
        <v>5.5738124999999999E-2</v>
      </c>
      <c r="P532" s="35">
        <f t="shared" si="163"/>
        <v>5.4047999999999985E-2</v>
      </c>
      <c r="Q532" s="35">
        <f t="shared" si="163"/>
        <v>5.2357874999999984E-2</v>
      </c>
      <c r="R532" s="35">
        <f t="shared" si="163"/>
        <v>5.0667749999999991E-2</v>
      </c>
      <c r="S532" s="35">
        <f t="shared" si="163"/>
        <v>4.8977625000000004E-2</v>
      </c>
      <c r="T532" s="35">
        <f t="shared" si="163"/>
        <v>4.7287499999999996E-2</v>
      </c>
      <c r="U532" s="35">
        <f t="shared" si="163"/>
        <v>4.5318849102044471E-2</v>
      </c>
      <c r="V532" s="35">
        <f t="shared" si="163"/>
        <v>4.3350198204088954E-2</v>
      </c>
      <c r="W532" s="35">
        <f t="shared" si="163"/>
        <v>4.1381547306133429E-2</v>
      </c>
      <c r="X532" s="35">
        <f t="shared" si="163"/>
        <v>4.0519675422001744E-2</v>
      </c>
      <c r="Y532" s="35">
        <f t="shared" si="163"/>
        <v>3.9657803537870059E-2</v>
      </c>
      <c r="Z532" s="35">
        <f t="shared" si="163"/>
        <v>3.8795931653738368E-2</v>
      </c>
      <c r="AA532" s="35">
        <f t="shared" si="163"/>
        <v>3.634170142904506E-2</v>
      </c>
      <c r="AB532" s="35">
        <f t="shared" si="163"/>
        <v>3.3887471204351746E-2</v>
      </c>
      <c r="AC532" s="35">
        <f t="shared" si="163"/>
        <v>3.2482974899605901E-2</v>
      </c>
      <c r="AD532" s="35">
        <f t="shared" si="163"/>
        <v>3.1078478594860057E-2</v>
      </c>
      <c r="AE532" s="35">
        <f t="shared" si="163"/>
        <v>2.9673982290114215E-2</v>
      </c>
    </row>
    <row r="533" spans="1:31" x14ac:dyDescent="0.2">
      <c r="A533" s="9" t="s">
        <v>450</v>
      </c>
      <c r="B533" s="4" t="s">
        <v>413</v>
      </c>
      <c r="C533" s="35">
        <f>+C226</f>
        <v>0.45128027273458715</v>
      </c>
      <c r="D533" s="35">
        <f t="shared" ref="D533:AE533" si="164">+D226</f>
        <v>0.47008741500961815</v>
      </c>
      <c r="E533" s="35">
        <f t="shared" si="164"/>
        <v>0.48238499528879097</v>
      </c>
      <c r="F533" s="35">
        <f t="shared" si="164"/>
        <v>0.49461155216243752</v>
      </c>
      <c r="G533" s="35">
        <f t="shared" si="164"/>
        <v>0.52079378963122658</v>
      </c>
      <c r="H533" s="35">
        <f t="shared" si="164"/>
        <v>0.52592283732156897</v>
      </c>
      <c r="I533" s="35">
        <f t="shared" si="164"/>
        <v>0.55780137030483312</v>
      </c>
      <c r="J533" s="35">
        <f t="shared" si="164"/>
        <v>0.5976659895368257</v>
      </c>
      <c r="K533" s="35">
        <f t="shared" si="164"/>
        <v>0.60433656032992911</v>
      </c>
      <c r="L533" s="35">
        <f t="shared" si="164"/>
        <v>0.62659640982502141</v>
      </c>
      <c r="M533" s="35">
        <f t="shared" si="164"/>
        <v>0.59682569099475402</v>
      </c>
      <c r="N533" s="35">
        <f t="shared" si="164"/>
        <v>0.4205544437631541</v>
      </c>
      <c r="O533" s="35">
        <f t="shared" si="164"/>
        <v>0.4339123176464118</v>
      </c>
      <c r="P533" s="35">
        <f t="shared" si="164"/>
        <v>0.40353750168035196</v>
      </c>
      <c r="Q533" s="35">
        <f t="shared" si="164"/>
        <v>0.47842027401628112</v>
      </c>
      <c r="R533" s="35">
        <f t="shared" si="164"/>
        <v>0.51314428625951169</v>
      </c>
      <c r="S533" s="35">
        <f t="shared" si="164"/>
        <v>0.54006870286859787</v>
      </c>
      <c r="T533" s="35">
        <f t="shared" si="164"/>
        <v>0.56337852130726374</v>
      </c>
      <c r="U533" s="35">
        <f t="shared" si="164"/>
        <v>0.54792187509823576</v>
      </c>
      <c r="V533" s="35">
        <f t="shared" si="164"/>
        <v>0.53190265573056283</v>
      </c>
      <c r="W533" s="35">
        <f t="shared" si="164"/>
        <v>0.53390226302967814</v>
      </c>
      <c r="X533" s="35">
        <f t="shared" si="164"/>
        <v>0.5519485007304108</v>
      </c>
      <c r="Y533" s="35">
        <f t="shared" si="164"/>
        <v>0.60802717624014146</v>
      </c>
      <c r="Z533" s="35">
        <f t="shared" si="164"/>
        <v>0.54679227357668614</v>
      </c>
      <c r="AA533" s="35">
        <f t="shared" si="164"/>
        <v>0.5093406956168518</v>
      </c>
      <c r="AB533" s="35">
        <f t="shared" si="164"/>
        <v>0.53099017629357692</v>
      </c>
      <c r="AC533" s="35">
        <f t="shared" si="164"/>
        <v>0.52793940430031006</v>
      </c>
      <c r="AD533" s="35">
        <f t="shared" si="164"/>
        <v>0.51037303519441235</v>
      </c>
      <c r="AE533" s="35">
        <f t="shared" si="164"/>
        <v>0.51933782330749922</v>
      </c>
    </row>
    <row r="534" spans="1:31" x14ac:dyDescent="0.2">
      <c r="A534" s="9" t="s">
        <v>454</v>
      </c>
      <c r="B534" s="4" t="s">
        <v>421</v>
      </c>
      <c r="C534" s="35">
        <f>+C230</f>
        <v>1.1564522012219576</v>
      </c>
      <c r="D534" s="35">
        <f t="shared" ref="D534:AE534" si="165">+D230</f>
        <v>1.1657843335491753</v>
      </c>
      <c r="E534" s="35">
        <f t="shared" si="165"/>
        <v>1.1751125042292991</v>
      </c>
      <c r="F534" s="35">
        <f t="shared" si="165"/>
        <v>1.1844795464552664</v>
      </c>
      <c r="G534" s="35">
        <f t="shared" si="165"/>
        <v>1.1938802051191373</v>
      </c>
      <c r="H534" s="35">
        <f t="shared" si="165"/>
        <v>1.203175253720739</v>
      </c>
      <c r="I534" s="35">
        <f t="shared" si="165"/>
        <v>1.2125784078836768</v>
      </c>
      <c r="J534" s="35">
        <f t="shared" si="165"/>
        <v>1.2221992664054999</v>
      </c>
      <c r="K534" s="35">
        <f t="shared" si="165"/>
        <v>1.2400480224021713</v>
      </c>
      <c r="L534" s="35">
        <f t="shared" si="165"/>
        <v>1.2578967783988428</v>
      </c>
      <c r="M534" s="35">
        <f t="shared" si="165"/>
        <v>1.2757455343955144</v>
      </c>
      <c r="N534" s="35">
        <f t="shared" si="165"/>
        <v>1.2935942903921858</v>
      </c>
      <c r="O534" s="35">
        <f t="shared" si="165"/>
        <v>1.3114430463888573</v>
      </c>
      <c r="P534" s="35">
        <f t="shared" si="165"/>
        <v>1.3292918023855287</v>
      </c>
      <c r="Q534" s="35">
        <f t="shared" si="165"/>
        <v>1.3471405583821998</v>
      </c>
      <c r="R534" s="35">
        <f t="shared" si="165"/>
        <v>1.3649893143788714</v>
      </c>
      <c r="S534" s="35">
        <f t="shared" si="165"/>
        <v>1.382838070375543</v>
      </c>
      <c r="T534" s="35">
        <f t="shared" si="165"/>
        <v>1.4006868263722143</v>
      </c>
      <c r="U534" s="35">
        <f t="shared" si="165"/>
        <v>1.4159912851538707</v>
      </c>
      <c r="V534" s="35">
        <f t="shared" si="165"/>
        <v>1.4312957439355274</v>
      </c>
      <c r="W534" s="35">
        <f t="shared" si="165"/>
        <v>1.4466002027171838</v>
      </c>
      <c r="X534" s="35">
        <f t="shared" si="165"/>
        <v>1.4618187442786859</v>
      </c>
      <c r="Y534" s="35">
        <f t="shared" si="165"/>
        <v>1.4768688960821008</v>
      </c>
      <c r="Z534" s="35">
        <f t="shared" si="165"/>
        <v>1.4941814912833007</v>
      </c>
      <c r="AA534" s="35">
        <f t="shared" si="165"/>
        <v>1.5089681248263431</v>
      </c>
      <c r="AB534" s="35">
        <f t="shared" si="165"/>
        <v>1.5286625202015007</v>
      </c>
      <c r="AC534" s="35">
        <f t="shared" si="165"/>
        <v>1.5495105585911275</v>
      </c>
      <c r="AD534" s="35">
        <f t="shared" si="165"/>
        <v>1.5703585969807543</v>
      </c>
      <c r="AE534" s="35">
        <f t="shared" si="165"/>
        <v>1.5912066353703811</v>
      </c>
    </row>
    <row r="535" spans="1:31" x14ac:dyDescent="0.2">
      <c r="A535" s="9" t="s">
        <v>464</v>
      </c>
      <c r="B535" s="4" t="s">
        <v>465</v>
      </c>
      <c r="C535" s="35">
        <f>+C240</f>
        <v>3.2922489277798249E-2</v>
      </c>
      <c r="D535" s="35">
        <f t="shared" ref="D535:AE535" si="166">+D240</f>
        <v>3.5318393101059872E-2</v>
      </c>
      <c r="E535" s="35">
        <f t="shared" si="166"/>
        <v>3.7848490123633075E-2</v>
      </c>
      <c r="F535" s="35">
        <f t="shared" si="166"/>
        <v>3.9715392685402251E-2</v>
      </c>
      <c r="G535" s="35">
        <f t="shared" si="166"/>
        <v>4.1985301792566841E-2</v>
      </c>
      <c r="H535" s="35">
        <f t="shared" si="166"/>
        <v>4.7013964103613276E-2</v>
      </c>
      <c r="I535" s="35">
        <f t="shared" si="166"/>
        <v>5.0152801635286785E-2</v>
      </c>
      <c r="J535" s="35">
        <f t="shared" si="166"/>
        <v>5.3783449211503569E-2</v>
      </c>
      <c r="K535" s="35">
        <f t="shared" si="166"/>
        <v>5.8471726133343595E-2</v>
      </c>
      <c r="L535" s="35">
        <f t="shared" si="166"/>
        <v>6.3875579091311988E-2</v>
      </c>
      <c r="M535" s="35">
        <f t="shared" si="166"/>
        <v>6.6962629281861474E-2</v>
      </c>
      <c r="N535" s="35">
        <f t="shared" si="166"/>
        <v>8.7914993138198061E-2</v>
      </c>
      <c r="O535" s="35">
        <f t="shared" si="166"/>
        <v>9.2518000225462624E-2</v>
      </c>
      <c r="P535" s="35">
        <f t="shared" si="166"/>
        <v>9.4092681142933343E-2</v>
      </c>
      <c r="Q535" s="35">
        <f t="shared" si="166"/>
        <v>9.7076179377014793E-2</v>
      </c>
      <c r="R535" s="35">
        <f t="shared" si="166"/>
        <v>0.10175813674442515</v>
      </c>
      <c r="S535" s="35">
        <f t="shared" si="166"/>
        <v>0.10749670099644006</v>
      </c>
      <c r="T535" s="35">
        <f t="shared" si="166"/>
        <v>0.11095060946506451</v>
      </c>
      <c r="U535" s="35">
        <f t="shared" si="166"/>
        <v>0.10678581308849694</v>
      </c>
      <c r="V535" s="35">
        <f t="shared" si="166"/>
        <v>0.10259097042131102</v>
      </c>
      <c r="W535" s="35">
        <f t="shared" si="166"/>
        <v>9.9293724133962397E-2</v>
      </c>
      <c r="X535" s="35">
        <f t="shared" si="166"/>
        <v>0.1004476174302301</v>
      </c>
      <c r="Y535" s="35">
        <f t="shared" si="166"/>
        <v>0.1033506277568169</v>
      </c>
      <c r="Z535" s="35">
        <f t="shared" si="166"/>
        <v>0.10373115404959143</v>
      </c>
      <c r="AA535" s="35">
        <f t="shared" si="166"/>
        <v>9.9159464968454916E-2</v>
      </c>
      <c r="AB535" s="35">
        <f t="shared" si="166"/>
        <v>0.10583155301508901</v>
      </c>
      <c r="AC535" s="35">
        <f t="shared" si="166"/>
        <v>0.11118308547249378</v>
      </c>
      <c r="AD535" s="35">
        <f t="shared" si="166"/>
        <v>0.11568354244309441</v>
      </c>
      <c r="AE535" s="35">
        <f t="shared" si="166"/>
        <v>0.12160854577293642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8.5672214887805502</v>
      </c>
      <c r="D541" s="21">
        <f t="shared" si="172"/>
        <v>8.4777025854990704</v>
      </c>
      <c r="E541" s="21">
        <f t="shared" si="172"/>
        <v>8.5375590563854011</v>
      </c>
      <c r="F541" s="21">
        <f t="shared" si="172"/>
        <v>8.8340871073104879</v>
      </c>
      <c r="G541" s="21">
        <f t="shared" si="172"/>
        <v>8.8612996743423658</v>
      </c>
      <c r="H541" s="21">
        <f t="shared" si="172"/>
        <v>8.8870401692946395</v>
      </c>
      <c r="I541" s="21">
        <f t="shared" si="172"/>
        <v>8.5342267650056627</v>
      </c>
      <c r="J541" s="21">
        <f t="shared" si="172"/>
        <v>8.4411310848908396</v>
      </c>
      <c r="K541" s="21">
        <f t="shared" si="172"/>
        <v>8.2986230754476829</v>
      </c>
      <c r="L541" s="21">
        <f t="shared" si="172"/>
        <v>8.3579966199141964</v>
      </c>
      <c r="M541" s="21">
        <f t="shared" si="172"/>
        <v>8.0323037598693112</v>
      </c>
      <c r="N541" s="21">
        <f t="shared" si="172"/>
        <v>8.032887275433124</v>
      </c>
      <c r="O541" s="21">
        <f t="shared" si="172"/>
        <v>8.0890037873623619</v>
      </c>
      <c r="P541" s="21">
        <f t="shared" si="172"/>
        <v>7.7472291800314466</v>
      </c>
      <c r="Q541" s="21">
        <f t="shared" si="172"/>
        <v>8.0726878028702149</v>
      </c>
      <c r="R541" s="21">
        <f t="shared" si="172"/>
        <v>7.7099156525558419</v>
      </c>
      <c r="S541" s="21">
        <f t="shared" si="172"/>
        <v>7.7523093526983251</v>
      </c>
      <c r="T541" s="21">
        <f t="shared" si="172"/>
        <v>7.9299612960518591</v>
      </c>
      <c r="U541" s="21">
        <f t="shared" si="172"/>
        <v>8.1101453638636798</v>
      </c>
      <c r="V541" s="21">
        <f t="shared" si="172"/>
        <v>8.1856050534121216</v>
      </c>
      <c r="W541" s="21">
        <f t="shared" si="172"/>
        <v>8.131651594350398</v>
      </c>
      <c r="X541" s="21">
        <f t="shared" si="172"/>
        <v>7.6108778306441991</v>
      </c>
      <c r="Y541" s="21">
        <f t="shared" si="172"/>
        <v>7.1753706929804526</v>
      </c>
      <c r="Z541" s="21">
        <f t="shared" si="172"/>
        <v>7.1847611586498896</v>
      </c>
      <c r="AA541" s="21">
        <f t="shared" si="172"/>
        <v>7.2472460936641783</v>
      </c>
      <c r="AB541" s="21">
        <f t="shared" si="172"/>
        <v>7.2337840553397701</v>
      </c>
      <c r="AC541" s="21">
        <f t="shared" si="172"/>
        <v>7.3536858180892981</v>
      </c>
      <c r="AD541" s="21">
        <f t="shared" si="172"/>
        <v>7.4719617728723762</v>
      </c>
      <c r="AE541" s="21">
        <f t="shared" si="172"/>
        <v>7.5957967450001975</v>
      </c>
    </row>
    <row r="542" spans="1:31" x14ac:dyDescent="0.2">
      <c r="A542" s="9" t="s">
        <v>488</v>
      </c>
      <c r="B542" s="4" t="s">
        <v>489</v>
      </c>
      <c r="C542" s="35">
        <f>+C258</f>
        <v>7.3276633664485242</v>
      </c>
      <c r="D542" s="35">
        <f t="shared" ref="D542:AE542" si="173">+D258</f>
        <v>7.2497433151756185</v>
      </c>
      <c r="E542" s="35">
        <f t="shared" si="173"/>
        <v>7.299560225797511</v>
      </c>
      <c r="F542" s="35">
        <f t="shared" si="173"/>
        <v>7.5741561540062978</v>
      </c>
      <c r="G542" s="35">
        <f t="shared" si="173"/>
        <v>7.5975113054737973</v>
      </c>
      <c r="H542" s="35">
        <f t="shared" si="173"/>
        <v>7.6174921297375828</v>
      </c>
      <c r="I542" s="35">
        <f t="shared" si="173"/>
        <v>7.3282536049611462</v>
      </c>
      <c r="J542" s="35">
        <f t="shared" si="173"/>
        <v>7.2424444800522245</v>
      </c>
      <c r="K542" s="35">
        <f t="shared" si="173"/>
        <v>7.1167019189841225</v>
      </c>
      <c r="L542" s="35">
        <f t="shared" si="173"/>
        <v>7.1753726030031819</v>
      </c>
      <c r="M542" s="35">
        <f t="shared" si="173"/>
        <v>6.8839740421002213</v>
      </c>
      <c r="N542" s="35">
        <f t="shared" si="173"/>
        <v>6.8854279392835398</v>
      </c>
      <c r="O542" s="35">
        <f t="shared" si="173"/>
        <v>6.9405619791726156</v>
      </c>
      <c r="P542" s="35">
        <f t="shared" si="173"/>
        <v>6.6344819875781873</v>
      </c>
      <c r="Q542" s="35">
        <f t="shared" si="173"/>
        <v>6.9345659317095043</v>
      </c>
      <c r="R542" s="35">
        <f t="shared" si="173"/>
        <v>6.6087636954451918</v>
      </c>
      <c r="S542" s="35">
        <f t="shared" si="173"/>
        <v>6.6511044340291869</v>
      </c>
      <c r="T542" s="35">
        <f t="shared" si="173"/>
        <v>6.8164735946790627</v>
      </c>
      <c r="U542" s="35">
        <f t="shared" si="173"/>
        <v>6.9851714823601769</v>
      </c>
      <c r="V542" s="35">
        <f t="shared" si="173"/>
        <v>7.0587921303213967</v>
      </c>
      <c r="W542" s="35">
        <f t="shared" si="173"/>
        <v>7.0144340382886723</v>
      </c>
      <c r="X542" s="35">
        <f t="shared" si="173"/>
        <v>6.5472171211869465</v>
      </c>
      <c r="Y542" s="35">
        <f t="shared" si="173"/>
        <v>6.1569352582610728</v>
      </c>
      <c r="Z542" s="35">
        <f t="shared" si="173"/>
        <v>6.1717862040718394</v>
      </c>
      <c r="AA542" s="35">
        <f t="shared" si="173"/>
        <v>6.2376626341427928</v>
      </c>
      <c r="AB542" s="35">
        <f t="shared" si="173"/>
        <v>6.2319893294132376</v>
      </c>
      <c r="AC542" s="35">
        <f t="shared" si="173"/>
        <v>6.3418043478922392</v>
      </c>
      <c r="AD542" s="35">
        <f t="shared" si="173"/>
        <v>6.4503735900645776</v>
      </c>
      <c r="AE542" s="35">
        <f t="shared" si="173"/>
        <v>6.5636358943136477</v>
      </c>
    </row>
    <row r="543" spans="1:31" x14ac:dyDescent="0.2">
      <c r="A543" s="9" t="s">
        <v>509</v>
      </c>
      <c r="B543" s="4" t="s">
        <v>510</v>
      </c>
      <c r="C543" s="35">
        <f>+C269</f>
        <v>1.2395581223320256</v>
      </c>
      <c r="D543" s="35">
        <f t="shared" ref="D543:AE543" si="174">+D269</f>
        <v>1.2279592703234523</v>
      </c>
      <c r="E543" s="35">
        <f t="shared" si="174"/>
        <v>1.2379988305878895</v>
      </c>
      <c r="F543" s="35">
        <f t="shared" si="174"/>
        <v>1.2599309533041902</v>
      </c>
      <c r="G543" s="35">
        <f t="shared" si="174"/>
        <v>1.2637883688685692</v>
      </c>
      <c r="H543" s="35">
        <f t="shared" si="174"/>
        <v>1.2695480395570566</v>
      </c>
      <c r="I543" s="35">
        <f t="shared" si="174"/>
        <v>1.205973160044516</v>
      </c>
      <c r="J543" s="35">
        <f t="shared" si="174"/>
        <v>1.1986866048386153</v>
      </c>
      <c r="K543" s="35">
        <f t="shared" si="174"/>
        <v>1.1819211564635612</v>
      </c>
      <c r="L543" s="35">
        <f t="shared" si="174"/>
        <v>1.182624016911014</v>
      </c>
      <c r="M543" s="35">
        <f t="shared" si="174"/>
        <v>1.1483297177690908</v>
      </c>
      <c r="N543" s="35">
        <f t="shared" si="174"/>
        <v>1.1474593361495844</v>
      </c>
      <c r="O543" s="35">
        <f t="shared" si="174"/>
        <v>1.1484418081897458</v>
      </c>
      <c r="P543" s="35">
        <f t="shared" si="174"/>
        <v>1.1127471924532593</v>
      </c>
      <c r="Q543" s="35">
        <f t="shared" si="174"/>
        <v>1.1381218711607102</v>
      </c>
      <c r="R543" s="35">
        <f t="shared" si="174"/>
        <v>1.1011519571106501</v>
      </c>
      <c r="S543" s="35">
        <f t="shared" si="174"/>
        <v>1.1012049186691379</v>
      </c>
      <c r="T543" s="35">
        <f t="shared" si="174"/>
        <v>1.1134877013727962</v>
      </c>
      <c r="U543" s="35">
        <f t="shared" si="174"/>
        <v>1.1249738815035031</v>
      </c>
      <c r="V543" s="35">
        <f t="shared" si="174"/>
        <v>1.1268129230907244</v>
      </c>
      <c r="W543" s="35">
        <f t="shared" si="174"/>
        <v>1.1172175560617252</v>
      </c>
      <c r="X543" s="35">
        <f t="shared" si="174"/>
        <v>1.063660709457253</v>
      </c>
      <c r="Y543" s="35">
        <f t="shared" si="174"/>
        <v>1.0184354347193794</v>
      </c>
      <c r="Z543" s="35">
        <f t="shared" si="174"/>
        <v>1.01297495457805</v>
      </c>
      <c r="AA543" s="35">
        <f t="shared" si="174"/>
        <v>1.0095834595213855</v>
      </c>
      <c r="AB543" s="35">
        <f t="shared" si="174"/>
        <v>1.0017947259265327</v>
      </c>
      <c r="AC543" s="35">
        <f t="shared" si="174"/>
        <v>1.0118814701970591</v>
      </c>
      <c r="AD543" s="35">
        <f t="shared" si="174"/>
        <v>1.0215881828077988</v>
      </c>
      <c r="AE543" s="35">
        <f t="shared" si="174"/>
        <v>1.0321608506865501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2.6729416422163213E-2</v>
      </c>
      <c r="D545" s="21">
        <f t="shared" si="176"/>
        <v>2.549550252185738E-2</v>
      </c>
      <c r="E545" s="21">
        <f t="shared" si="176"/>
        <v>2.4284156204723056E-2</v>
      </c>
      <c r="F545" s="21">
        <f t="shared" si="176"/>
        <v>2.3111297140799299E-2</v>
      </c>
      <c r="G545" s="21">
        <f t="shared" si="176"/>
        <v>2.1977170836721262E-2</v>
      </c>
      <c r="H545" s="21">
        <f t="shared" si="176"/>
        <v>2.087484347979357E-2</v>
      </c>
      <c r="I545" s="21">
        <f t="shared" si="176"/>
        <v>1.9900820100187511E-2</v>
      </c>
      <c r="J545" s="21">
        <f t="shared" si="176"/>
        <v>1.9364518356222108E-2</v>
      </c>
      <c r="K545" s="21">
        <f t="shared" si="176"/>
        <v>1.9286676990348268E-2</v>
      </c>
      <c r="L545" s="21">
        <f t="shared" si="176"/>
        <v>1.9135941152024872E-2</v>
      </c>
      <c r="M545" s="21">
        <f t="shared" si="176"/>
        <v>1.8935886432151453E-2</v>
      </c>
      <c r="N545" s="21">
        <f t="shared" si="176"/>
        <v>1.8293627305289946E-2</v>
      </c>
      <c r="O545" s="21">
        <f t="shared" si="176"/>
        <v>1.7502565502560536E-2</v>
      </c>
      <c r="P545" s="21">
        <f t="shared" si="176"/>
        <v>1.6566697890128133E-2</v>
      </c>
      <c r="Q545" s="21">
        <f t="shared" si="176"/>
        <v>1.5486058881333597E-2</v>
      </c>
      <c r="R545" s="21">
        <f t="shared" si="176"/>
        <v>1.4259199587524193E-2</v>
      </c>
      <c r="S545" s="21">
        <f t="shared" si="176"/>
        <v>1.2887629588672487E-2</v>
      </c>
      <c r="T545" s="21">
        <f t="shared" si="176"/>
        <v>1.1370860404593492E-2</v>
      </c>
      <c r="U545" s="21">
        <f t="shared" si="176"/>
        <v>8.6114613285443158E-3</v>
      </c>
      <c r="V545" s="21">
        <f t="shared" si="176"/>
        <v>6.1781358346465042E-3</v>
      </c>
      <c r="W545" s="21">
        <f t="shared" si="176"/>
        <v>4.0708839229000532E-3</v>
      </c>
      <c r="X545" s="21">
        <f t="shared" si="176"/>
        <v>3.5473690370833775E-3</v>
      </c>
      <c r="Y545" s="21">
        <f t="shared" si="176"/>
        <v>3.023854151266703E-3</v>
      </c>
      <c r="Z545" s="21">
        <f t="shared" si="176"/>
        <v>2.500339265450026E-3</v>
      </c>
      <c r="AA545" s="21">
        <f t="shared" si="176"/>
        <v>2.0957286644386246E-3</v>
      </c>
      <c r="AB545" s="21">
        <f t="shared" si="176"/>
        <v>1.4572021936193127E-3</v>
      </c>
      <c r="AC545" s="21">
        <f t="shared" si="176"/>
        <v>9.2979460800000002E-4</v>
      </c>
      <c r="AD545" s="21">
        <f t="shared" si="176"/>
        <v>9.6136563600000011E-4</v>
      </c>
      <c r="AE545" s="21">
        <f t="shared" si="176"/>
        <v>9.9293666399999977E-4</v>
      </c>
    </row>
    <row r="546" spans="1:31" x14ac:dyDescent="0.2">
      <c r="A546" s="9" t="s">
        <v>534</v>
      </c>
      <c r="B546" s="4" t="s">
        <v>798</v>
      </c>
      <c r="C546" s="37">
        <f>+C288</f>
        <v>7.880549855995771E-5</v>
      </c>
      <c r="D546" s="37">
        <f t="shared" ref="D546:AE546" si="177">+D288</f>
        <v>8.2745958966500834E-5</v>
      </c>
      <c r="E546" s="37">
        <f t="shared" si="177"/>
        <v>7.4230678762634775E-5</v>
      </c>
      <c r="F546" s="37">
        <f t="shared" si="177"/>
        <v>6.6101749256223765E-5</v>
      </c>
      <c r="G546" s="37">
        <f t="shared" si="177"/>
        <v>6.2016256606151947E-5</v>
      </c>
      <c r="H546" s="37">
        <f t="shared" si="177"/>
        <v>5.504038811705156E-5</v>
      </c>
      <c r="I546" s="37">
        <f t="shared" si="177"/>
        <v>4.5727422692598951E-5</v>
      </c>
      <c r="J546" s="37">
        <f t="shared" si="177"/>
        <v>4.6887040440370792E-5</v>
      </c>
      <c r="K546" s="37">
        <f t="shared" si="177"/>
        <v>4.5042310956952204E-5</v>
      </c>
      <c r="L546" s="37">
        <f t="shared" si="177"/>
        <v>3.0748983313358091E-5</v>
      </c>
      <c r="M546" s="37">
        <f t="shared" si="177"/>
        <v>2.7582648409131063E-5</v>
      </c>
      <c r="N546" s="37">
        <f t="shared" si="177"/>
        <v>2.5278202814582336E-5</v>
      </c>
      <c r="O546" s="37">
        <f t="shared" si="177"/>
        <v>1.9778729460708623E-5</v>
      </c>
      <c r="P546" s="37">
        <f t="shared" si="177"/>
        <v>1.5081094512412628E-5</v>
      </c>
      <c r="Q546" s="37">
        <f t="shared" si="177"/>
        <v>1.1219711310569686E-5</v>
      </c>
      <c r="R546" s="37">
        <f t="shared" si="177"/>
        <v>6.7456912024305203E-6</v>
      </c>
      <c r="S546" s="37">
        <f t="shared" si="177"/>
        <v>3.1686141605684647E-6</v>
      </c>
      <c r="T546" s="37">
        <f t="shared" si="177"/>
        <v>0</v>
      </c>
      <c r="U546" s="37">
        <f t="shared" si="177"/>
        <v>0</v>
      </c>
      <c r="V546" s="37">
        <f t="shared" si="177"/>
        <v>0</v>
      </c>
      <c r="W546" s="37">
        <f t="shared" si="177"/>
        <v>0</v>
      </c>
      <c r="X546" s="37">
        <f t="shared" si="177"/>
        <v>0</v>
      </c>
      <c r="Y546" s="37">
        <f t="shared" si="177"/>
        <v>0</v>
      </c>
      <c r="Z546" s="37">
        <f t="shared" si="177"/>
        <v>0</v>
      </c>
      <c r="AA546" s="37">
        <f t="shared" si="177"/>
        <v>0</v>
      </c>
      <c r="AB546" s="37">
        <f t="shared" si="177"/>
        <v>0</v>
      </c>
      <c r="AC546" s="37">
        <f t="shared" si="177"/>
        <v>0</v>
      </c>
      <c r="AD546" s="37">
        <f t="shared" si="177"/>
        <v>0</v>
      </c>
      <c r="AE546" s="37">
        <f t="shared" si="177"/>
        <v>0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2.6650610923603255E-2</v>
      </c>
      <c r="D547" s="37">
        <f t="shared" si="178"/>
        <v>2.5412756562890878E-2</v>
      </c>
      <c r="E547" s="37">
        <f t="shared" si="178"/>
        <v>2.4209925525960421E-2</v>
      </c>
      <c r="F547" s="37">
        <f t="shared" si="178"/>
        <v>2.3045195391543073E-2</v>
      </c>
      <c r="G547" s="37">
        <f t="shared" si="178"/>
        <v>2.1915154580115111E-2</v>
      </c>
      <c r="H547" s="37">
        <f t="shared" si="178"/>
        <v>2.0819803091676518E-2</v>
      </c>
      <c r="I547" s="37">
        <f t="shared" si="178"/>
        <v>1.9855092677494912E-2</v>
      </c>
      <c r="J547" s="37">
        <f t="shared" si="178"/>
        <v>1.9317631315781736E-2</v>
      </c>
      <c r="K547" s="37">
        <f t="shared" si="178"/>
        <v>1.9241634679391315E-2</v>
      </c>
      <c r="L547" s="37">
        <f t="shared" si="178"/>
        <v>1.9105192168711514E-2</v>
      </c>
      <c r="M547" s="37">
        <f t="shared" si="178"/>
        <v>1.8908303783742322E-2</v>
      </c>
      <c r="N547" s="37">
        <f t="shared" si="178"/>
        <v>1.8268349102475365E-2</v>
      </c>
      <c r="O547" s="37">
        <f t="shared" si="178"/>
        <v>1.7482786773099827E-2</v>
      </c>
      <c r="P547" s="37">
        <f t="shared" si="178"/>
        <v>1.6551616795615721E-2</v>
      </c>
      <c r="Q547" s="37">
        <f t="shared" si="178"/>
        <v>1.5474839170023028E-2</v>
      </c>
      <c r="R547" s="37">
        <f t="shared" si="178"/>
        <v>1.4252453896321762E-2</v>
      </c>
      <c r="S547" s="37">
        <f t="shared" si="178"/>
        <v>1.2884460974511918E-2</v>
      </c>
      <c r="T547" s="37">
        <f t="shared" si="178"/>
        <v>1.1370860404593492E-2</v>
      </c>
      <c r="U547" s="37">
        <f t="shared" si="178"/>
        <v>8.6114613285443158E-3</v>
      </c>
      <c r="V547" s="37">
        <f t="shared" si="178"/>
        <v>6.1781358346465042E-3</v>
      </c>
      <c r="W547" s="37">
        <f t="shared" si="178"/>
        <v>4.0708839229000532E-3</v>
      </c>
      <c r="X547" s="37">
        <f t="shared" si="178"/>
        <v>3.5473690370833775E-3</v>
      </c>
      <c r="Y547" s="37">
        <f t="shared" si="178"/>
        <v>3.023854151266703E-3</v>
      </c>
      <c r="Z547" s="37">
        <f t="shared" si="178"/>
        <v>2.500339265450026E-3</v>
      </c>
      <c r="AA547" s="37">
        <f t="shared" si="178"/>
        <v>2.0957286644386246E-3</v>
      </c>
      <c r="AB547" s="37">
        <f t="shared" si="178"/>
        <v>1.4572021936193127E-3</v>
      </c>
      <c r="AC547" s="37">
        <f t="shared" si="178"/>
        <v>9.2979460800000002E-4</v>
      </c>
      <c r="AD547" s="37">
        <f t="shared" si="178"/>
        <v>9.6136563600000011E-4</v>
      </c>
      <c r="AE547" s="37">
        <f t="shared" si="178"/>
        <v>9.9293666399999977E-4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0.26555407155272953</v>
      </c>
      <c r="D552" s="35">
        <f t="shared" ref="D552:AE552" si="183">+D294</f>
        <v>0.30015978291681883</v>
      </c>
      <c r="E552" s="35">
        <f t="shared" si="183"/>
        <v>0.32592554328340856</v>
      </c>
      <c r="F552" s="35">
        <f t="shared" si="183"/>
        <v>0.32717009854024776</v>
      </c>
      <c r="G552" s="35">
        <f t="shared" si="183"/>
        <v>0.31013059296920631</v>
      </c>
      <c r="H552" s="35">
        <f t="shared" si="183"/>
        <v>0.34638277496528025</v>
      </c>
      <c r="I552" s="35">
        <f t="shared" si="183"/>
        <v>0.45807856148180581</v>
      </c>
      <c r="J552" s="35">
        <f t="shared" si="183"/>
        <v>0.32129916190658075</v>
      </c>
      <c r="K552" s="35">
        <f t="shared" si="183"/>
        <v>0.36439853459438826</v>
      </c>
      <c r="L552" s="35">
        <f t="shared" si="183"/>
        <v>0.41884188788793358</v>
      </c>
      <c r="M552" s="35">
        <f t="shared" si="183"/>
        <v>0.46590224602274183</v>
      </c>
      <c r="N552" s="35">
        <f t="shared" si="183"/>
        <v>0.42055667476666503</v>
      </c>
      <c r="O552" s="35">
        <f t="shared" si="183"/>
        <v>0.47466864478565907</v>
      </c>
      <c r="P552" s="35">
        <f t="shared" si="183"/>
        <v>0.52791751736361869</v>
      </c>
      <c r="Q552" s="35">
        <f t="shared" si="183"/>
        <v>0.54044267656966272</v>
      </c>
      <c r="R552" s="35">
        <f t="shared" si="183"/>
        <v>0.4541236799898038</v>
      </c>
      <c r="S552" s="35">
        <f t="shared" si="183"/>
        <v>0.4800323286855156</v>
      </c>
      <c r="T552" s="35">
        <f t="shared" si="183"/>
        <v>0.47479052854173698</v>
      </c>
      <c r="U552" s="35">
        <f t="shared" si="183"/>
        <v>0.52727987321696157</v>
      </c>
      <c r="V552" s="35">
        <f t="shared" si="183"/>
        <v>0.46350601594898788</v>
      </c>
      <c r="W552" s="35">
        <f t="shared" si="183"/>
        <v>0.58027619296504585</v>
      </c>
      <c r="X552" s="35">
        <f t="shared" si="183"/>
        <v>0.57508239193213839</v>
      </c>
      <c r="Y552" s="35">
        <f t="shared" si="183"/>
        <v>0.5726460422317744</v>
      </c>
      <c r="Z552" s="35">
        <f t="shared" si="183"/>
        <v>0.61589114897502373</v>
      </c>
      <c r="AA552" s="35">
        <f t="shared" si="183"/>
        <v>0.58682219562779614</v>
      </c>
      <c r="AB552" s="35">
        <f t="shared" si="183"/>
        <v>0.66610155847315677</v>
      </c>
      <c r="AC552" s="35">
        <f t="shared" si="183"/>
        <v>0.54909269966527441</v>
      </c>
      <c r="AD552" s="35">
        <f t="shared" si="183"/>
        <v>0.55555642869191335</v>
      </c>
      <c r="AE552" s="35">
        <f t="shared" si="183"/>
        <v>0.56255995093715772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-174.49332757541885</v>
      </c>
      <c r="D555" s="28">
        <f t="shared" ref="D555:AE555" si="186">+D556+D559+D562+D565+D568++D571+D574+D575</f>
        <v>-175.59930772896402</v>
      </c>
      <c r="E555" s="28">
        <f t="shared" si="186"/>
        <v>-177.18580967280172</v>
      </c>
      <c r="F555" s="28">
        <f t="shared" si="186"/>
        <v>-178.66857748041917</v>
      </c>
      <c r="G555" s="28">
        <f t="shared" si="186"/>
        <v>-181.43872142656718</v>
      </c>
      <c r="H555" s="28">
        <f t="shared" si="186"/>
        <v>-182.83430652303608</v>
      </c>
      <c r="I555" s="28">
        <f t="shared" si="186"/>
        <v>-183.7078724187069</v>
      </c>
      <c r="J555" s="28">
        <f t="shared" si="186"/>
        <v>-184.34454383530817</v>
      </c>
      <c r="K555" s="28">
        <f t="shared" si="186"/>
        <v>-184.84666871481184</v>
      </c>
      <c r="L555" s="28">
        <f t="shared" si="186"/>
        <v>-185.56870735253034</v>
      </c>
      <c r="M555" s="28">
        <f t="shared" si="186"/>
        <v>-185.89252737363842</v>
      </c>
      <c r="N555" s="28">
        <f t="shared" si="186"/>
        <v>-186.39531184982624</v>
      </c>
      <c r="O555" s="28">
        <f t="shared" si="186"/>
        <v>-186.77010291135136</v>
      </c>
      <c r="P555" s="28">
        <f t="shared" si="186"/>
        <v>-188.17767189699762</v>
      </c>
      <c r="Q555" s="28">
        <f t="shared" si="186"/>
        <v>-189.02287288627988</v>
      </c>
      <c r="R555" s="28">
        <f t="shared" si="186"/>
        <v>-189.58979061718006</v>
      </c>
      <c r="S555" s="28">
        <f t="shared" si="186"/>
        <v>-189.96901749502214</v>
      </c>
      <c r="T555" s="28">
        <f t="shared" si="186"/>
        <v>-189.96570202428134</v>
      </c>
      <c r="U555" s="28">
        <f t="shared" si="186"/>
        <v>-190.24900642469814</v>
      </c>
      <c r="V555" s="28">
        <f t="shared" si="186"/>
        <v>-190.25400108481412</v>
      </c>
      <c r="W555" s="28">
        <f t="shared" si="186"/>
        <v>-190.26188695837078</v>
      </c>
      <c r="X555" s="28">
        <f t="shared" si="186"/>
        <v>-190.26235469488765</v>
      </c>
      <c r="Y555" s="28">
        <f t="shared" si="186"/>
        <v>-190.26653469488764</v>
      </c>
      <c r="Z555" s="28">
        <f t="shared" si="186"/>
        <v>-190.28262196141671</v>
      </c>
      <c r="AA555" s="28">
        <f t="shared" si="186"/>
        <v>-190.33273967167423</v>
      </c>
      <c r="AB555" s="28">
        <f t="shared" si="186"/>
        <v>-190.33995952456613</v>
      </c>
      <c r="AC555" s="28">
        <f t="shared" si="186"/>
        <v>-190.34859819123278</v>
      </c>
      <c r="AD555" s="28">
        <f t="shared" si="186"/>
        <v>-190.36085952456611</v>
      </c>
      <c r="AE555" s="28">
        <f t="shared" si="186"/>
        <v>-190.36403829448608</v>
      </c>
    </row>
    <row r="556" spans="1:31" x14ac:dyDescent="0.2">
      <c r="A556" s="9" t="s">
        <v>549</v>
      </c>
      <c r="B556" s="4" t="s">
        <v>550</v>
      </c>
      <c r="C556" s="21">
        <f>+C557+C558</f>
        <v>-174.49332757541885</v>
      </c>
      <c r="D556" s="21">
        <f t="shared" ref="D556:AE556" si="187">+D557+D558</f>
        <v>-175.59930772896402</v>
      </c>
      <c r="E556" s="21">
        <f t="shared" si="187"/>
        <v>-177.18580967280172</v>
      </c>
      <c r="F556" s="21">
        <f t="shared" si="187"/>
        <v>-178.66857748041917</v>
      </c>
      <c r="G556" s="21">
        <f t="shared" si="187"/>
        <v>-181.43872142656718</v>
      </c>
      <c r="H556" s="21">
        <f t="shared" si="187"/>
        <v>-182.83430652303608</v>
      </c>
      <c r="I556" s="21">
        <f t="shared" si="187"/>
        <v>-183.7078724187069</v>
      </c>
      <c r="J556" s="21">
        <f t="shared" si="187"/>
        <v>-184.34454383530817</v>
      </c>
      <c r="K556" s="21">
        <f t="shared" si="187"/>
        <v>-184.84666871481184</v>
      </c>
      <c r="L556" s="21">
        <f t="shared" si="187"/>
        <v>-185.56870735253034</v>
      </c>
      <c r="M556" s="21">
        <f t="shared" si="187"/>
        <v>-185.89252737363842</v>
      </c>
      <c r="N556" s="21">
        <f t="shared" si="187"/>
        <v>-186.39531184982624</v>
      </c>
      <c r="O556" s="21">
        <f t="shared" si="187"/>
        <v>-186.77010291135136</v>
      </c>
      <c r="P556" s="21">
        <f t="shared" si="187"/>
        <v>-188.17767189699762</v>
      </c>
      <c r="Q556" s="21">
        <f t="shared" si="187"/>
        <v>-189.02287288627988</v>
      </c>
      <c r="R556" s="21">
        <f t="shared" si="187"/>
        <v>-189.58979061718006</v>
      </c>
      <c r="S556" s="21">
        <f t="shared" si="187"/>
        <v>-189.96901749502214</v>
      </c>
      <c r="T556" s="21">
        <f t="shared" si="187"/>
        <v>-189.96570202428134</v>
      </c>
      <c r="U556" s="21">
        <f t="shared" si="187"/>
        <v>-190.24900642469814</v>
      </c>
      <c r="V556" s="21">
        <f t="shared" si="187"/>
        <v>-190.25400108481412</v>
      </c>
      <c r="W556" s="21">
        <f t="shared" si="187"/>
        <v>-190.26188695837078</v>
      </c>
      <c r="X556" s="21">
        <f t="shared" si="187"/>
        <v>-190.26235469488765</v>
      </c>
      <c r="Y556" s="21">
        <f t="shared" si="187"/>
        <v>-190.26653469488764</v>
      </c>
      <c r="Z556" s="21">
        <f t="shared" si="187"/>
        <v>-190.28262196141671</v>
      </c>
      <c r="AA556" s="21">
        <f t="shared" si="187"/>
        <v>-190.33273967167423</v>
      </c>
      <c r="AB556" s="21">
        <f t="shared" si="187"/>
        <v>-190.33995952456613</v>
      </c>
      <c r="AC556" s="21">
        <f t="shared" si="187"/>
        <v>-190.34859819123278</v>
      </c>
      <c r="AD556" s="21">
        <f t="shared" si="187"/>
        <v>-190.36085952456611</v>
      </c>
      <c r="AE556" s="21">
        <f t="shared" si="187"/>
        <v>-190.36420352456608</v>
      </c>
    </row>
    <row r="557" spans="1:31" x14ac:dyDescent="0.2">
      <c r="A557" s="9" t="s">
        <v>551</v>
      </c>
      <c r="B557" s="4" t="s">
        <v>552</v>
      </c>
      <c r="C557" s="35">
        <f>+C299</f>
        <v>-148.95532969409078</v>
      </c>
      <c r="D557" s="35">
        <f t="shared" ref="D557:AE557" si="188">+D299</f>
        <v>-150.05152594216071</v>
      </c>
      <c r="E557" s="35">
        <f t="shared" si="188"/>
        <v>-151.40573283152307</v>
      </c>
      <c r="F557" s="35">
        <f t="shared" si="188"/>
        <v>-152.34689585949272</v>
      </c>
      <c r="G557" s="35">
        <f t="shared" si="188"/>
        <v>-153.19142122278532</v>
      </c>
      <c r="H557" s="35">
        <f t="shared" si="188"/>
        <v>-154.45955104132426</v>
      </c>
      <c r="I557" s="35">
        <f t="shared" si="188"/>
        <v>-155.2511164148917</v>
      </c>
      <c r="J557" s="35">
        <f t="shared" si="188"/>
        <v>-155.59421187925483</v>
      </c>
      <c r="K557" s="35">
        <f t="shared" si="188"/>
        <v>-156.10003547770205</v>
      </c>
      <c r="L557" s="35">
        <f t="shared" si="188"/>
        <v>-156.60829375921566</v>
      </c>
      <c r="M557" s="35">
        <f t="shared" si="188"/>
        <v>-157.30199605110408</v>
      </c>
      <c r="N557" s="35">
        <f t="shared" si="188"/>
        <v>-155.24679965719849</v>
      </c>
      <c r="O557" s="35">
        <f t="shared" si="188"/>
        <v>-155.63511484113732</v>
      </c>
      <c r="P557" s="35">
        <f t="shared" si="188"/>
        <v>-178.77052353449113</v>
      </c>
      <c r="Q557" s="35">
        <f t="shared" si="188"/>
        <v>-179.25102107514795</v>
      </c>
      <c r="R557" s="35">
        <f t="shared" si="188"/>
        <v>-182.11040912377678</v>
      </c>
      <c r="S557" s="35">
        <f t="shared" si="188"/>
        <v>-182.70037330285083</v>
      </c>
      <c r="T557" s="35">
        <f t="shared" si="188"/>
        <v>-182.66953207862429</v>
      </c>
      <c r="U557" s="35">
        <f t="shared" si="188"/>
        <v>-182.71052430335379</v>
      </c>
      <c r="V557" s="35">
        <f t="shared" si="188"/>
        <v>-182.81999505351527</v>
      </c>
      <c r="W557" s="35">
        <f t="shared" si="188"/>
        <v>-182.99283414043509</v>
      </c>
      <c r="X557" s="35">
        <f t="shared" si="188"/>
        <v>-183.00308578242721</v>
      </c>
      <c r="Y557" s="35">
        <f t="shared" si="188"/>
        <v>-183.23956083690257</v>
      </c>
      <c r="Z557" s="35">
        <f t="shared" si="188"/>
        <v>-183.79725288307944</v>
      </c>
      <c r="AA557" s="35">
        <f t="shared" si="188"/>
        <v>-185.77298917619234</v>
      </c>
      <c r="AB557" s="35">
        <f t="shared" si="188"/>
        <v>-186.02886135661706</v>
      </c>
      <c r="AC557" s="35">
        <f t="shared" si="188"/>
        <v>-186.27791235848426</v>
      </c>
      <c r="AD557" s="35">
        <f t="shared" si="188"/>
        <v>-186.72065929991484</v>
      </c>
      <c r="AE557" s="35">
        <f t="shared" si="188"/>
        <v>-186.83399578630625</v>
      </c>
    </row>
    <row r="558" spans="1:31" x14ac:dyDescent="0.2">
      <c r="A558" s="9" t="s">
        <v>636</v>
      </c>
      <c r="B558" s="4" t="s">
        <v>637</v>
      </c>
      <c r="C558" s="35">
        <f>+C367</f>
        <v>-25.537997881328071</v>
      </c>
      <c r="D558" s="35">
        <f t="shared" ref="D558:AE558" si="189">+D367</f>
        <v>-25.547781786803306</v>
      </c>
      <c r="E558" s="35">
        <f t="shared" si="189"/>
        <v>-25.780076841278671</v>
      </c>
      <c r="F558" s="35">
        <f t="shared" si="189"/>
        <v>-26.321681620926469</v>
      </c>
      <c r="G558" s="35">
        <f t="shared" si="189"/>
        <v>-28.247300203781855</v>
      </c>
      <c r="H558" s="35">
        <f t="shared" si="189"/>
        <v>-28.374755481711809</v>
      </c>
      <c r="I558" s="35">
        <f t="shared" si="189"/>
        <v>-28.456756003815197</v>
      </c>
      <c r="J558" s="35">
        <f t="shared" si="189"/>
        <v>-28.750331956053358</v>
      </c>
      <c r="K558" s="35">
        <f t="shared" si="189"/>
        <v>-28.746633237109791</v>
      </c>
      <c r="L558" s="35">
        <f t="shared" si="189"/>
        <v>-28.960413593314691</v>
      </c>
      <c r="M558" s="35">
        <f t="shared" si="189"/>
        <v>-28.590531322534328</v>
      </c>
      <c r="N558" s="35">
        <f t="shared" si="189"/>
        <v>-31.148512192627759</v>
      </c>
      <c r="O558" s="35">
        <f t="shared" si="189"/>
        <v>-31.134988070214028</v>
      </c>
      <c r="P558" s="35">
        <f t="shared" si="189"/>
        <v>-9.4071483625064864</v>
      </c>
      <c r="Q558" s="35">
        <f t="shared" si="189"/>
        <v>-9.7718518111319312</v>
      </c>
      <c r="R558" s="35">
        <f t="shared" si="189"/>
        <v>-7.4793814934032685</v>
      </c>
      <c r="S558" s="35">
        <f t="shared" si="189"/>
        <v>-7.2686441921713074</v>
      </c>
      <c r="T558" s="35">
        <f t="shared" si="189"/>
        <v>-7.2961699456570512</v>
      </c>
      <c r="U558" s="35">
        <f t="shared" si="189"/>
        <v>-7.5384821213443463</v>
      </c>
      <c r="V558" s="35">
        <f t="shared" si="189"/>
        <v>-7.4340060312988578</v>
      </c>
      <c r="W558" s="35">
        <f t="shared" si="189"/>
        <v>-7.2690528179356866</v>
      </c>
      <c r="X558" s="35">
        <f t="shared" si="189"/>
        <v>-7.2592689124604517</v>
      </c>
      <c r="Y558" s="35">
        <f t="shared" si="189"/>
        <v>-7.0269738579850829</v>
      </c>
      <c r="Z558" s="35">
        <f t="shared" si="189"/>
        <v>-6.4853690783372846</v>
      </c>
      <c r="AA558" s="35">
        <f t="shared" si="189"/>
        <v>-4.5597504954819037</v>
      </c>
      <c r="AB558" s="35">
        <f t="shared" si="189"/>
        <v>-4.3110981679490568</v>
      </c>
      <c r="AC558" s="35">
        <f t="shared" si="189"/>
        <v>-4.0706858327485129</v>
      </c>
      <c r="AD558" s="35">
        <f t="shared" si="189"/>
        <v>-3.6402002246512679</v>
      </c>
      <c r="AE558" s="35">
        <f t="shared" si="189"/>
        <v>-3.5302077382598376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90">+D560+D561</f>
        <v>0</v>
      </c>
      <c r="E559" s="21">
        <f t="shared" si="190"/>
        <v>0</v>
      </c>
      <c r="F559" s="21">
        <f t="shared" si="190"/>
        <v>0</v>
      </c>
      <c r="G559" s="21">
        <f t="shared" si="190"/>
        <v>0</v>
      </c>
      <c r="H559" s="21">
        <f t="shared" si="190"/>
        <v>0</v>
      </c>
      <c r="I559" s="21">
        <f t="shared" si="190"/>
        <v>0</v>
      </c>
      <c r="J559" s="21">
        <f t="shared" si="190"/>
        <v>0</v>
      </c>
      <c r="K559" s="21">
        <f t="shared" si="190"/>
        <v>0</v>
      </c>
      <c r="L559" s="21">
        <f t="shared" si="190"/>
        <v>0</v>
      </c>
      <c r="M559" s="21">
        <f t="shared" si="190"/>
        <v>0</v>
      </c>
      <c r="N559" s="21">
        <f t="shared" si="190"/>
        <v>0</v>
      </c>
      <c r="O559" s="21">
        <f t="shared" si="190"/>
        <v>0</v>
      </c>
      <c r="P559" s="21">
        <f t="shared" si="190"/>
        <v>0</v>
      </c>
      <c r="Q559" s="21">
        <f t="shared" si="190"/>
        <v>0</v>
      </c>
      <c r="R559" s="21">
        <f t="shared" si="190"/>
        <v>0</v>
      </c>
      <c r="S559" s="21">
        <f t="shared" si="190"/>
        <v>0</v>
      </c>
      <c r="T559" s="21">
        <f t="shared" si="190"/>
        <v>0</v>
      </c>
      <c r="U559" s="21">
        <f t="shared" si="190"/>
        <v>0</v>
      </c>
      <c r="V559" s="21">
        <f t="shared" si="190"/>
        <v>0</v>
      </c>
      <c r="W559" s="21">
        <f t="shared" si="190"/>
        <v>0</v>
      </c>
      <c r="X559" s="21">
        <f t="shared" si="190"/>
        <v>0</v>
      </c>
      <c r="Y559" s="21">
        <f t="shared" si="190"/>
        <v>0</v>
      </c>
      <c r="Z559" s="21">
        <f t="shared" si="190"/>
        <v>0</v>
      </c>
      <c r="AA559" s="21">
        <f t="shared" si="190"/>
        <v>0</v>
      </c>
      <c r="AB559" s="21">
        <f t="shared" si="190"/>
        <v>0</v>
      </c>
      <c r="AC559" s="21">
        <f t="shared" si="190"/>
        <v>0</v>
      </c>
      <c r="AD559" s="21">
        <f t="shared" si="190"/>
        <v>0</v>
      </c>
      <c r="AE559" s="21">
        <f t="shared" si="190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91">+D384</f>
        <v>0</v>
      </c>
      <c r="E560" s="35">
        <f t="shared" si="191"/>
        <v>0</v>
      </c>
      <c r="F560" s="35">
        <f t="shared" si="191"/>
        <v>0</v>
      </c>
      <c r="G560" s="35">
        <f t="shared" si="191"/>
        <v>0</v>
      </c>
      <c r="H560" s="35">
        <f t="shared" si="191"/>
        <v>0</v>
      </c>
      <c r="I560" s="35">
        <f t="shared" si="191"/>
        <v>0</v>
      </c>
      <c r="J560" s="35">
        <f t="shared" si="191"/>
        <v>0</v>
      </c>
      <c r="K560" s="35">
        <f t="shared" si="191"/>
        <v>0</v>
      </c>
      <c r="L560" s="35">
        <f t="shared" si="191"/>
        <v>0</v>
      </c>
      <c r="M560" s="35">
        <f t="shared" si="191"/>
        <v>0</v>
      </c>
      <c r="N560" s="35">
        <f t="shared" si="191"/>
        <v>0</v>
      </c>
      <c r="O560" s="35">
        <f t="shared" si="191"/>
        <v>0</v>
      </c>
      <c r="P560" s="35">
        <f t="shared" si="191"/>
        <v>0</v>
      </c>
      <c r="Q560" s="35">
        <f t="shared" si="191"/>
        <v>0</v>
      </c>
      <c r="R560" s="35">
        <f t="shared" si="191"/>
        <v>0</v>
      </c>
      <c r="S560" s="35">
        <f t="shared" si="191"/>
        <v>0</v>
      </c>
      <c r="T560" s="35">
        <f t="shared" si="191"/>
        <v>0</v>
      </c>
      <c r="U560" s="35">
        <f t="shared" si="191"/>
        <v>0</v>
      </c>
      <c r="V560" s="35">
        <f t="shared" si="191"/>
        <v>0</v>
      </c>
      <c r="W560" s="35">
        <f t="shared" si="191"/>
        <v>0</v>
      </c>
      <c r="X560" s="35">
        <f t="shared" si="191"/>
        <v>0</v>
      </c>
      <c r="Y560" s="35">
        <f t="shared" si="191"/>
        <v>0</v>
      </c>
      <c r="Z560" s="35">
        <f t="shared" si="191"/>
        <v>0</v>
      </c>
      <c r="AA560" s="35">
        <f t="shared" si="191"/>
        <v>0</v>
      </c>
      <c r="AB560" s="35">
        <f t="shared" si="191"/>
        <v>0</v>
      </c>
      <c r="AC560" s="35">
        <f t="shared" si="191"/>
        <v>0</v>
      </c>
      <c r="AD560" s="35">
        <f t="shared" si="191"/>
        <v>0</v>
      </c>
      <c r="AE560" s="35">
        <f t="shared" si="191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ref="D561:AE561" si="192">+D385</f>
        <v>0</v>
      </c>
      <c r="E561" s="35">
        <f t="shared" si="192"/>
        <v>0</v>
      </c>
      <c r="F561" s="35">
        <f t="shared" si="192"/>
        <v>0</v>
      </c>
      <c r="G561" s="35">
        <f t="shared" si="192"/>
        <v>0</v>
      </c>
      <c r="H561" s="35">
        <f t="shared" si="192"/>
        <v>0</v>
      </c>
      <c r="I561" s="35">
        <f t="shared" si="192"/>
        <v>0</v>
      </c>
      <c r="J561" s="35">
        <f t="shared" si="192"/>
        <v>0</v>
      </c>
      <c r="K561" s="35">
        <f t="shared" si="192"/>
        <v>0</v>
      </c>
      <c r="L561" s="35">
        <f t="shared" si="192"/>
        <v>0</v>
      </c>
      <c r="M561" s="35">
        <f t="shared" si="192"/>
        <v>0</v>
      </c>
      <c r="N561" s="35">
        <f t="shared" si="192"/>
        <v>0</v>
      </c>
      <c r="O561" s="35">
        <f t="shared" si="192"/>
        <v>0</v>
      </c>
      <c r="P561" s="35">
        <f t="shared" si="192"/>
        <v>0</v>
      </c>
      <c r="Q561" s="35">
        <f t="shared" si="192"/>
        <v>0</v>
      </c>
      <c r="R561" s="35">
        <f t="shared" si="192"/>
        <v>0</v>
      </c>
      <c r="S561" s="35">
        <f t="shared" si="192"/>
        <v>0</v>
      </c>
      <c r="T561" s="35">
        <f t="shared" si="192"/>
        <v>0</v>
      </c>
      <c r="U561" s="35">
        <f t="shared" si="192"/>
        <v>0</v>
      </c>
      <c r="V561" s="35">
        <f t="shared" si="192"/>
        <v>0</v>
      </c>
      <c r="W561" s="35">
        <f t="shared" si="192"/>
        <v>0</v>
      </c>
      <c r="X561" s="35">
        <f t="shared" si="192"/>
        <v>0</v>
      </c>
      <c r="Y561" s="35">
        <f t="shared" si="192"/>
        <v>0</v>
      </c>
      <c r="Z561" s="35">
        <f t="shared" si="192"/>
        <v>0</v>
      </c>
      <c r="AA561" s="35">
        <f t="shared" si="192"/>
        <v>0</v>
      </c>
      <c r="AB561" s="35">
        <f t="shared" si="192"/>
        <v>0</v>
      </c>
      <c r="AC561" s="35">
        <f t="shared" si="192"/>
        <v>0</v>
      </c>
      <c r="AD561" s="35">
        <f t="shared" si="192"/>
        <v>0</v>
      </c>
      <c r="AE561" s="35">
        <f t="shared" si="192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93">+D563+D564</f>
        <v>0</v>
      </c>
      <c r="E562" s="21">
        <f t="shared" si="193"/>
        <v>0</v>
      </c>
      <c r="F562" s="21">
        <f t="shared" si="193"/>
        <v>0</v>
      </c>
      <c r="G562" s="21">
        <f t="shared" si="193"/>
        <v>0</v>
      </c>
      <c r="H562" s="21">
        <f t="shared" si="193"/>
        <v>0</v>
      </c>
      <c r="I562" s="21">
        <f t="shared" si="193"/>
        <v>0</v>
      </c>
      <c r="J562" s="21">
        <f t="shared" si="193"/>
        <v>0</v>
      </c>
      <c r="K562" s="21">
        <f t="shared" si="193"/>
        <v>0</v>
      </c>
      <c r="L562" s="21">
        <f t="shared" si="193"/>
        <v>0</v>
      </c>
      <c r="M562" s="21">
        <f t="shared" si="193"/>
        <v>0</v>
      </c>
      <c r="N562" s="21">
        <f t="shared" si="193"/>
        <v>0</v>
      </c>
      <c r="O562" s="21">
        <f t="shared" si="193"/>
        <v>0</v>
      </c>
      <c r="P562" s="21">
        <f t="shared" si="193"/>
        <v>0</v>
      </c>
      <c r="Q562" s="21">
        <f t="shared" si="193"/>
        <v>0</v>
      </c>
      <c r="R562" s="21">
        <f t="shared" si="193"/>
        <v>0</v>
      </c>
      <c r="S562" s="21">
        <f t="shared" si="193"/>
        <v>0</v>
      </c>
      <c r="T562" s="21">
        <f t="shared" si="193"/>
        <v>0</v>
      </c>
      <c r="U562" s="21">
        <f t="shared" si="193"/>
        <v>0</v>
      </c>
      <c r="V562" s="21">
        <f t="shared" si="193"/>
        <v>0</v>
      </c>
      <c r="W562" s="21">
        <f t="shared" si="193"/>
        <v>0</v>
      </c>
      <c r="X562" s="21">
        <f t="shared" si="193"/>
        <v>0</v>
      </c>
      <c r="Y562" s="21">
        <f t="shared" si="193"/>
        <v>0</v>
      </c>
      <c r="Z562" s="21">
        <f t="shared" si="193"/>
        <v>0</v>
      </c>
      <c r="AA562" s="21">
        <f t="shared" si="193"/>
        <v>0</v>
      </c>
      <c r="AB562" s="21">
        <f t="shared" si="193"/>
        <v>0</v>
      </c>
      <c r="AC562" s="21">
        <f t="shared" si="193"/>
        <v>0</v>
      </c>
      <c r="AD562" s="21">
        <f t="shared" si="193"/>
        <v>0</v>
      </c>
      <c r="AE562" s="21">
        <f t="shared" si="193"/>
        <v>1.6523007999999999E-4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94">+D392</f>
        <v>0</v>
      </c>
      <c r="E563" s="35">
        <f t="shared" si="194"/>
        <v>0</v>
      </c>
      <c r="F563" s="35">
        <f t="shared" si="194"/>
        <v>0</v>
      </c>
      <c r="G563" s="35">
        <f t="shared" si="194"/>
        <v>0</v>
      </c>
      <c r="H563" s="35">
        <f t="shared" si="194"/>
        <v>0</v>
      </c>
      <c r="I563" s="35">
        <f t="shared" si="194"/>
        <v>0</v>
      </c>
      <c r="J563" s="35">
        <f t="shared" si="194"/>
        <v>0</v>
      </c>
      <c r="K563" s="35">
        <f t="shared" si="194"/>
        <v>0</v>
      </c>
      <c r="L563" s="35">
        <f t="shared" si="194"/>
        <v>0</v>
      </c>
      <c r="M563" s="35">
        <f t="shared" si="194"/>
        <v>0</v>
      </c>
      <c r="N563" s="35">
        <f t="shared" si="194"/>
        <v>0</v>
      </c>
      <c r="O563" s="35">
        <f t="shared" si="194"/>
        <v>0</v>
      </c>
      <c r="P563" s="35">
        <f t="shared" si="194"/>
        <v>0</v>
      </c>
      <c r="Q563" s="35">
        <f t="shared" si="194"/>
        <v>0</v>
      </c>
      <c r="R563" s="35">
        <f t="shared" si="194"/>
        <v>0</v>
      </c>
      <c r="S563" s="35">
        <f t="shared" si="194"/>
        <v>0</v>
      </c>
      <c r="T563" s="35">
        <f t="shared" si="194"/>
        <v>0</v>
      </c>
      <c r="U563" s="35">
        <f t="shared" si="194"/>
        <v>0</v>
      </c>
      <c r="V563" s="35">
        <f t="shared" si="194"/>
        <v>0</v>
      </c>
      <c r="W563" s="35">
        <f t="shared" si="194"/>
        <v>0</v>
      </c>
      <c r="X563" s="35">
        <f t="shared" si="194"/>
        <v>0</v>
      </c>
      <c r="Y563" s="35">
        <f t="shared" si="194"/>
        <v>0</v>
      </c>
      <c r="Z563" s="35">
        <f t="shared" si="194"/>
        <v>0</v>
      </c>
      <c r="AA563" s="35">
        <f t="shared" si="194"/>
        <v>0</v>
      </c>
      <c r="AB563" s="35">
        <f t="shared" si="194"/>
        <v>0</v>
      </c>
      <c r="AC563" s="35">
        <f t="shared" si="194"/>
        <v>0</v>
      </c>
      <c r="AD563" s="35">
        <f t="shared" si="194"/>
        <v>0</v>
      </c>
      <c r="AE563" s="35">
        <f t="shared" si="194"/>
        <v>1.6523007999999999E-4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ref="D564:AE564" si="195">+D393</f>
        <v>0</v>
      </c>
      <c r="E564" s="35">
        <f t="shared" si="195"/>
        <v>0</v>
      </c>
      <c r="F564" s="35">
        <f t="shared" si="195"/>
        <v>0</v>
      </c>
      <c r="G564" s="35">
        <f t="shared" si="195"/>
        <v>0</v>
      </c>
      <c r="H564" s="35">
        <f t="shared" si="195"/>
        <v>0</v>
      </c>
      <c r="I564" s="35">
        <f t="shared" si="195"/>
        <v>0</v>
      </c>
      <c r="J564" s="35">
        <f t="shared" si="195"/>
        <v>0</v>
      </c>
      <c r="K564" s="35">
        <f t="shared" si="195"/>
        <v>0</v>
      </c>
      <c r="L564" s="35">
        <f t="shared" si="195"/>
        <v>0</v>
      </c>
      <c r="M564" s="35">
        <f t="shared" si="195"/>
        <v>0</v>
      </c>
      <c r="N564" s="35">
        <f t="shared" si="195"/>
        <v>0</v>
      </c>
      <c r="O564" s="35">
        <f t="shared" si="195"/>
        <v>0</v>
      </c>
      <c r="P564" s="35">
        <f t="shared" si="195"/>
        <v>0</v>
      </c>
      <c r="Q564" s="35">
        <f t="shared" si="195"/>
        <v>0</v>
      </c>
      <c r="R564" s="35">
        <f t="shared" si="195"/>
        <v>0</v>
      </c>
      <c r="S564" s="35">
        <f t="shared" si="195"/>
        <v>0</v>
      </c>
      <c r="T564" s="35">
        <f t="shared" si="195"/>
        <v>0</v>
      </c>
      <c r="U564" s="35">
        <f t="shared" si="195"/>
        <v>0</v>
      </c>
      <c r="V564" s="35">
        <f t="shared" si="195"/>
        <v>0</v>
      </c>
      <c r="W564" s="35">
        <f t="shared" si="195"/>
        <v>0</v>
      </c>
      <c r="X564" s="35">
        <f t="shared" si="195"/>
        <v>0</v>
      </c>
      <c r="Y564" s="35">
        <f t="shared" si="195"/>
        <v>0</v>
      </c>
      <c r="Z564" s="35">
        <f t="shared" si="195"/>
        <v>0</v>
      </c>
      <c r="AA564" s="35">
        <f t="shared" si="195"/>
        <v>0</v>
      </c>
      <c r="AB564" s="35">
        <f t="shared" si="195"/>
        <v>0</v>
      </c>
      <c r="AC564" s="35">
        <f t="shared" si="195"/>
        <v>0</v>
      </c>
      <c r="AD564" s="35">
        <f t="shared" si="195"/>
        <v>0</v>
      </c>
      <c r="AE564" s="35">
        <f t="shared" si="195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96">+D566+D567</f>
        <v>0</v>
      </c>
      <c r="E565" s="21">
        <f t="shared" si="196"/>
        <v>0</v>
      </c>
      <c r="F565" s="21">
        <f t="shared" si="196"/>
        <v>0</v>
      </c>
      <c r="G565" s="21">
        <f t="shared" si="196"/>
        <v>0</v>
      </c>
      <c r="H565" s="21">
        <f t="shared" si="196"/>
        <v>0</v>
      </c>
      <c r="I565" s="21">
        <f t="shared" si="196"/>
        <v>0</v>
      </c>
      <c r="J565" s="21">
        <f t="shared" si="196"/>
        <v>0</v>
      </c>
      <c r="K565" s="21">
        <f t="shared" si="196"/>
        <v>0</v>
      </c>
      <c r="L565" s="21">
        <f t="shared" si="196"/>
        <v>0</v>
      </c>
      <c r="M565" s="21">
        <f t="shared" si="196"/>
        <v>0</v>
      </c>
      <c r="N565" s="21">
        <f t="shared" si="196"/>
        <v>0</v>
      </c>
      <c r="O565" s="21">
        <f t="shared" si="196"/>
        <v>0</v>
      </c>
      <c r="P565" s="21">
        <f t="shared" si="196"/>
        <v>0</v>
      </c>
      <c r="Q565" s="21">
        <f t="shared" si="196"/>
        <v>0</v>
      </c>
      <c r="R565" s="21">
        <f t="shared" si="196"/>
        <v>0</v>
      </c>
      <c r="S565" s="21">
        <f t="shared" si="196"/>
        <v>0</v>
      </c>
      <c r="T565" s="21">
        <f t="shared" si="196"/>
        <v>0</v>
      </c>
      <c r="U565" s="21">
        <f t="shared" si="196"/>
        <v>0</v>
      </c>
      <c r="V565" s="21">
        <f t="shared" si="196"/>
        <v>0</v>
      </c>
      <c r="W565" s="21">
        <f t="shared" si="196"/>
        <v>0</v>
      </c>
      <c r="X565" s="21">
        <f t="shared" si="196"/>
        <v>0</v>
      </c>
      <c r="Y565" s="21">
        <f t="shared" si="196"/>
        <v>0</v>
      </c>
      <c r="Z565" s="21">
        <f t="shared" si="196"/>
        <v>0</v>
      </c>
      <c r="AA565" s="21">
        <f t="shared" si="196"/>
        <v>0</v>
      </c>
      <c r="AB565" s="21">
        <f t="shared" si="196"/>
        <v>0</v>
      </c>
      <c r="AC565" s="21">
        <f t="shared" si="196"/>
        <v>0</v>
      </c>
      <c r="AD565" s="21">
        <f t="shared" si="196"/>
        <v>0</v>
      </c>
      <c r="AE565" s="21">
        <f t="shared" si="196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98">+D401</f>
        <v>0</v>
      </c>
      <c r="E567" s="35">
        <f t="shared" si="198"/>
        <v>0</v>
      </c>
      <c r="F567" s="35">
        <f t="shared" si="198"/>
        <v>0</v>
      </c>
      <c r="G567" s="35">
        <f t="shared" si="198"/>
        <v>0</v>
      </c>
      <c r="H567" s="35">
        <f t="shared" si="198"/>
        <v>0</v>
      </c>
      <c r="I567" s="35">
        <f t="shared" si="198"/>
        <v>0</v>
      </c>
      <c r="J567" s="35">
        <f t="shared" si="198"/>
        <v>0</v>
      </c>
      <c r="K567" s="35">
        <f t="shared" si="198"/>
        <v>0</v>
      </c>
      <c r="L567" s="35">
        <f t="shared" si="198"/>
        <v>0</v>
      </c>
      <c r="M567" s="35">
        <f t="shared" si="198"/>
        <v>0</v>
      </c>
      <c r="N567" s="35">
        <f t="shared" si="198"/>
        <v>0</v>
      </c>
      <c r="O567" s="35">
        <f t="shared" si="198"/>
        <v>0</v>
      </c>
      <c r="P567" s="35">
        <f t="shared" si="198"/>
        <v>0</v>
      </c>
      <c r="Q567" s="35">
        <f t="shared" si="198"/>
        <v>0</v>
      </c>
      <c r="R567" s="35">
        <f t="shared" si="198"/>
        <v>0</v>
      </c>
      <c r="S567" s="35">
        <f t="shared" si="198"/>
        <v>0</v>
      </c>
      <c r="T567" s="35">
        <f t="shared" si="198"/>
        <v>0</v>
      </c>
      <c r="U567" s="35">
        <f t="shared" si="198"/>
        <v>0</v>
      </c>
      <c r="V567" s="35">
        <f t="shared" si="198"/>
        <v>0</v>
      </c>
      <c r="W567" s="35">
        <f t="shared" si="198"/>
        <v>0</v>
      </c>
      <c r="X567" s="35">
        <f t="shared" si="198"/>
        <v>0</v>
      </c>
      <c r="Y567" s="35">
        <f t="shared" si="198"/>
        <v>0</v>
      </c>
      <c r="Z567" s="35">
        <f t="shared" si="198"/>
        <v>0</v>
      </c>
      <c r="AA567" s="35">
        <f t="shared" si="198"/>
        <v>0</v>
      </c>
      <c r="AB567" s="35">
        <f t="shared" si="198"/>
        <v>0</v>
      </c>
      <c r="AC567" s="35">
        <f t="shared" si="198"/>
        <v>0</v>
      </c>
      <c r="AD567" s="35">
        <f t="shared" si="198"/>
        <v>0</v>
      </c>
      <c r="AE567" s="35">
        <f t="shared" si="198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99">+D569+D570</f>
        <v>0</v>
      </c>
      <c r="E568" s="21">
        <f t="shared" si="199"/>
        <v>0</v>
      </c>
      <c r="F568" s="21">
        <f t="shared" si="199"/>
        <v>0</v>
      </c>
      <c r="G568" s="21">
        <f t="shared" si="199"/>
        <v>0</v>
      </c>
      <c r="H568" s="21">
        <f t="shared" si="199"/>
        <v>0</v>
      </c>
      <c r="I568" s="21">
        <f t="shared" si="199"/>
        <v>0</v>
      </c>
      <c r="J568" s="21">
        <f t="shared" si="199"/>
        <v>0</v>
      </c>
      <c r="K568" s="21">
        <f t="shared" si="199"/>
        <v>0</v>
      </c>
      <c r="L568" s="21">
        <f t="shared" si="199"/>
        <v>0</v>
      </c>
      <c r="M568" s="21">
        <f t="shared" si="199"/>
        <v>0</v>
      </c>
      <c r="N568" s="21">
        <f t="shared" si="199"/>
        <v>0</v>
      </c>
      <c r="O568" s="21">
        <f t="shared" si="199"/>
        <v>0</v>
      </c>
      <c r="P568" s="21">
        <f t="shared" si="199"/>
        <v>0</v>
      </c>
      <c r="Q568" s="21">
        <f t="shared" si="199"/>
        <v>0</v>
      </c>
      <c r="R568" s="21">
        <f t="shared" si="199"/>
        <v>0</v>
      </c>
      <c r="S568" s="21">
        <f t="shared" si="199"/>
        <v>0</v>
      </c>
      <c r="T568" s="21">
        <f t="shared" si="199"/>
        <v>0</v>
      </c>
      <c r="U568" s="21">
        <f t="shared" si="199"/>
        <v>0</v>
      </c>
      <c r="V568" s="21">
        <f t="shared" si="199"/>
        <v>0</v>
      </c>
      <c r="W568" s="21">
        <f t="shared" si="199"/>
        <v>0</v>
      </c>
      <c r="X568" s="21">
        <f t="shared" si="199"/>
        <v>0</v>
      </c>
      <c r="Y568" s="21">
        <f t="shared" si="199"/>
        <v>0</v>
      </c>
      <c r="Z568" s="21">
        <f t="shared" si="199"/>
        <v>0</v>
      </c>
      <c r="AA568" s="21">
        <f t="shared" si="199"/>
        <v>0</v>
      </c>
      <c r="AB568" s="21">
        <f t="shared" si="199"/>
        <v>0</v>
      </c>
      <c r="AC568" s="21">
        <f t="shared" si="199"/>
        <v>0</v>
      </c>
      <c r="AD568" s="21">
        <f t="shared" si="199"/>
        <v>0</v>
      </c>
      <c r="AE568" s="21">
        <f t="shared" si="199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ref="D570:AE570" si="201">+D409</f>
        <v>0</v>
      </c>
      <c r="E570" s="35">
        <f t="shared" si="201"/>
        <v>0</v>
      </c>
      <c r="F570" s="35">
        <f t="shared" si="201"/>
        <v>0</v>
      </c>
      <c r="G570" s="35">
        <f t="shared" si="201"/>
        <v>0</v>
      </c>
      <c r="H570" s="35">
        <f t="shared" si="201"/>
        <v>0</v>
      </c>
      <c r="I570" s="35">
        <f t="shared" si="201"/>
        <v>0</v>
      </c>
      <c r="J570" s="35">
        <f t="shared" si="201"/>
        <v>0</v>
      </c>
      <c r="K570" s="35">
        <f t="shared" si="201"/>
        <v>0</v>
      </c>
      <c r="L570" s="35">
        <f t="shared" si="201"/>
        <v>0</v>
      </c>
      <c r="M570" s="35">
        <f t="shared" si="201"/>
        <v>0</v>
      </c>
      <c r="N570" s="35">
        <f t="shared" si="201"/>
        <v>0</v>
      </c>
      <c r="O570" s="35">
        <f t="shared" si="201"/>
        <v>0</v>
      </c>
      <c r="P570" s="35">
        <f t="shared" si="201"/>
        <v>0</v>
      </c>
      <c r="Q570" s="35">
        <f t="shared" si="201"/>
        <v>0</v>
      </c>
      <c r="R570" s="35">
        <f t="shared" si="201"/>
        <v>0</v>
      </c>
      <c r="S570" s="35">
        <f t="shared" si="201"/>
        <v>0</v>
      </c>
      <c r="T570" s="35">
        <f t="shared" si="201"/>
        <v>0</v>
      </c>
      <c r="U570" s="35">
        <f t="shared" si="201"/>
        <v>0</v>
      </c>
      <c r="V570" s="35">
        <f t="shared" si="201"/>
        <v>0</v>
      </c>
      <c r="W570" s="35">
        <f t="shared" si="201"/>
        <v>0</v>
      </c>
      <c r="X570" s="35">
        <f t="shared" si="201"/>
        <v>0</v>
      </c>
      <c r="Y570" s="35">
        <f t="shared" si="201"/>
        <v>0</v>
      </c>
      <c r="Z570" s="35">
        <f t="shared" si="201"/>
        <v>0</v>
      </c>
      <c r="AA570" s="35">
        <f t="shared" si="201"/>
        <v>0</v>
      </c>
      <c r="AB570" s="35">
        <f t="shared" si="201"/>
        <v>0</v>
      </c>
      <c r="AC570" s="35">
        <f t="shared" si="201"/>
        <v>0</v>
      </c>
      <c r="AD570" s="35">
        <f t="shared" si="201"/>
        <v>0</v>
      </c>
      <c r="AE570" s="35">
        <f t="shared" si="201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202">+D572+D573</f>
        <v>0</v>
      </c>
      <c r="E571" s="21">
        <f t="shared" si="202"/>
        <v>0</v>
      </c>
      <c r="F571" s="21">
        <f t="shared" si="202"/>
        <v>0</v>
      </c>
      <c r="G571" s="21">
        <f t="shared" si="202"/>
        <v>0</v>
      </c>
      <c r="H571" s="21">
        <f t="shared" si="202"/>
        <v>0</v>
      </c>
      <c r="I571" s="21">
        <f t="shared" si="202"/>
        <v>0</v>
      </c>
      <c r="J571" s="21">
        <f t="shared" si="202"/>
        <v>0</v>
      </c>
      <c r="K571" s="21">
        <f t="shared" si="202"/>
        <v>0</v>
      </c>
      <c r="L571" s="21">
        <f t="shared" si="202"/>
        <v>0</v>
      </c>
      <c r="M571" s="21">
        <f t="shared" si="202"/>
        <v>0</v>
      </c>
      <c r="N571" s="21">
        <f t="shared" si="202"/>
        <v>0</v>
      </c>
      <c r="O571" s="21">
        <f t="shared" si="202"/>
        <v>0</v>
      </c>
      <c r="P571" s="21">
        <f t="shared" si="202"/>
        <v>0</v>
      </c>
      <c r="Q571" s="21">
        <f t="shared" si="202"/>
        <v>0</v>
      </c>
      <c r="R571" s="21">
        <f t="shared" si="202"/>
        <v>0</v>
      </c>
      <c r="S571" s="21">
        <f t="shared" si="202"/>
        <v>0</v>
      </c>
      <c r="T571" s="21">
        <f t="shared" si="202"/>
        <v>0</v>
      </c>
      <c r="U571" s="21">
        <f t="shared" si="202"/>
        <v>0</v>
      </c>
      <c r="V571" s="21">
        <f t="shared" si="202"/>
        <v>0</v>
      </c>
      <c r="W571" s="21">
        <f t="shared" si="202"/>
        <v>0</v>
      </c>
      <c r="X571" s="21">
        <f t="shared" si="202"/>
        <v>0</v>
      </c>
      <c r="Y571" s="21">
        <f t="shared" si="202"/>
        <v>0</v>
      </c>
      <c r="Z571" s="21">
        <f t="shared" si="202"/>
        <v>0</v>
      </c>
      <c r="AA571" s="21">
        <f t="shared" si="202"/>
        <v>0</v>
      </c>
      <c r="AB571" s="21">
        <f t="shared" si="202"/>
        <v>0</v>
      </c>
      <c r="AC571" s="21">
        <f t="shared" si="202"/>
        <v>0</v>
      </c>
      <c r="AD571" s="21">
        <f t="shared" si="202"/>
        <v>0</v>
      </c>
      <c r="AE571" s="21">
        <f t="shared" si="202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ref="D573:AE573" si="204">+D417</f>
        <v>0</v>
      </c>
      <c r="E573" s="35">
        <f t="shared" si="204"/>
        <v>0</v>
      </c>
      <c r="F573" s="35">
        <f t="shared" si="204"/>
        <v>0</v>
      </c>
      <c r="G573" s="35">
        <f t="shared" si="204"/>
        <v>0</v>
      </c>
      <c r="H573" s="35">
        <f t="shared" si="204"/>
        <v>0</v>
      </c>
      <c r="I573" s="35">
        <f t="shared" si="204"/>
        <v>0</v>
      </c>
      <c r="J573" s="35">
        <f t="shared" si="204"/>
        <v>0</v>
      </c>
      <c r="K573" s="35">
        <f t="shared" si="204"/>
        <v>0</v>
      </c>
      <c r="L573" s="35">
        <f t="shared" si="204"/>
        <v>0</v>
      </c>
      <c r="M573" s="35">
        <f t="shared" si="204"/>
        <v>0</v>
      </c>
      <c r="N573" s="35">
        <f t="shared" si="204"/>
        <v>0</v>
      </c>
      <c r="O573" s="35">
        <f t="shared" si="204"/>
        <v>0</v>
      </c>
      <c r="P573" s="35">
        <f t="shared" si="204"/>
        <v>0</v>
      </c>
      <c r="Q573" s="35">
        <f t="shared" si="204"/>
        <v>0</v>
      </c>
      <c r="R573" s="35">
        <f t="shared" si="204"/>
        <v>0</v>
      </c>
      <c r="S573" s="35">
        <f t="shared" si="204"/>
        <v>0</v>
      </c>
      <c r="T573" s="35">
        <f t="shared" si="204"/>
        <v>0</v>
      </c>
      <c r="U573" s="35">
        <f t="shared" si="204"/>
        <v>0</v>
      </c>
      <c r="V573" s="35">
        <f t="shared" si="204"/>
        <v>0</v>
      </c>
      <c r="W573" s="35">
        <f t="shared" si="204"/>
        <v>0</v>
      </c>
      <c r="X573" s="35">
        <f t="shared" si="204"/>
        <v>0</v>
      </c>
      <c r="Y573" s="35">
        <f t="shared" si="204"/>
        <v>0</v>
      </c>
      <c r="Z573" s="35">
        <f t="shared" si="204"/>
        <v>0</v>
      </c>
      <c r="AA573" s="35">
        <f t="shared" si="204"/>
        <v>0</v>
      </c>
      <c r="AB573" s="35">
        <f t="shared" si="204"/>
        <v>0</v>
      </c>
      <c r="AC573" s="35">
        <f t="shared" si="204"/>
        <v>0</v>
      </c>
      <c r="AD573" s="35">
        <f t="shared" si="204"/>
        <v>0</v>
      </c>
      <c r="AE573" s="35">
        <f t="shared" si="204"/>
        <v>0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205">+D423</f>
        <v>0</v>
      </c>
      <c r="E574" s="37">
        <f t="shared" si="205"/>
        <v>0</v>
      </c>
      <c r="F574" s="37">
        <f t="shared" si="205"/>
        <v>0</v>
      </c>
      <c r="G574" s="37">
        <f t="shared" si="205"/>
        <v>0</v>
      </c>
      <c r="H574" s="37">
        <f t="shared" si="205"/>
        <v>0</v>
      </c>
      <c r="I574" s="37">
        <f t="shared" si="205"/>
        <v>0</v>
      </c>
      <c r="J574" s="37">
        <f t="shared" si="205"/>
        <v>0</v>
      </c>
      <c r="K574" s="37">
        <f t="shared" si="205"/>
        <v>0</v>
      </c>
      <c r="L574" s="37">
        <f t="shared" si="205"/>
        <v>0</v>
      </c>
      <c r="M574" s="37">
        <f t="shared" si="205"/>
        <v>0</v>
      </c>
      <c r="N574" s="37">
        <f t="shared" si="205"/>
        <v>0</v>
      </c>
      <c r="O574" s="37">
        <f t="shared" si="205"/>
        <v>0</v>
      </c>
      <c r="P574" s="37">
        <f t="shared" si="205"/>
        <v>0</v>
      </c>
      <c r="Q574" s="37">
        <f t="shared" si="205"/>
        <v>0</v>
      </c>
      <c r="R574" s="37">
        <f t="shared" si="205"/>
        <v>0</v>
      </c>
      <c r="S574" s="37">
        <f t="shared" si="205"/>
        <v>0</v>
      </c>
      <c r="T574" s="37">
        <f t="shared" si="205"/>
        <v>0</v>
      </c>
      <c r="U574" s="37">
        <f t="shared" si="205"/>
        <v>0</v>
      </c>
      <c r="V574" s="37">
        <f t="shared" si="205"/>
        <v>0</v>
      </c>
      <c r="W574" s="37">
        <f t="shared" si="205"/>
        <v>0</v>
      </c>
      <c r="X574" s="37">
        <f t="shared" si="205"/>
        <v>0</v>
      </c>
      <c r="Y574" s="37">
        <f t="shared" si="205"/>
        <v>0</v>
      </c>
      <c r="Z574" s="37">
        <f t="shared" si="205"/>
        <v>0</v>
      </c>
      <c r="AA574" s="37">
        <f t="shared" si="205"/>
        <v>0</v>
      </c>
      <c r="AB574" s="37">
        <f t="shared" si="205"/>
        <v>0</v>
      </c>
      <c r="AC574" s="37">
        <f t="shared" si="205"/>
        <v>0</v>
      </c>
      <c r="AD574" s="37">
        <f t="shared" si="205"/>
        <v>0</v>
      </c>
      <c r="AE574" s="37">
        <f t="shared" si="205"/>
        <v>0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8.7478963602410111</v>
      </c>
      <c r="D576" s="28">
        <f t="shared" ref="D576:AE576" si="207">+D577+D578+D579+D580+D581</f>
        <v>9.3152035165405795</v>
      </c>
      <c r="E576" s="28">
        <f t="shared" si="207"/>
        <v>10.140045953760897</v>
      </c>
      <c r="F576" s="28">
        <f t="shared" si="207"/>
        <v>10.181853569483394</v>
      </c>
      <c r="G576" s="28">
        <f t="shared" si="207"/>
        <v>10.570960014946372</v>
      </c>
      <c r="H576" s="28">
        <f t="shared" si="207"/>
        <v>11.528740453103822</v>
      </c>
      <c r="I576" s="28">
        <f t="shared" si="207"/>
        <v>19.668816090708777</v>
      </c>
      <c r="J576" s="28">
        <f t="shared" si="207"/>
        <v>20.960906835695514</v>
      </c>
      <c r="K576" s="28">
        <f t="shared" si="207"/>
        <v>20.888993640785571</v>
      </c>
      <c r="L576" s="28">
        <f t="shared" si="207"/>
        <v>21.259923913843018</v>
      </c>
      <c r="M576" s="28">
        <f t="shared" si="207"/>
        <v>21.750097806936672</v>
      </c>
      <c r="N576" s="28">
        <f t="shared" si="207"/>
        <v>24.83942425946266</v>
      </c>
      <c r="O576" s="28">
        <f t="shared" si="207"/>
        <v>23.256360727557833</v>
      </c>
      <c r="P576" s="28">
        <f t="shared" si="207"/>
        <v>25.694542003361253</v>
      </c>
      <c r="Q576" s="28">
        <f t="shared" si="207"/>
        <v>30.004104841553996</v>
      </c>
      <c r="R576" s="28">
        <f t="shared" si="207"/>
        <v>27.75610611006438</v>
      </c>
      <c r="S576" s="28">
        <f t="shared" si="207"/>
        <v>31.936874591496753</v>
      </c>
      <c r="T576" s="28">
        <f t="shared" si="207"/>
        <v>34.939642929146274</v>
      </c>
      <c r="U576" s="28">
        <f t="shared" si="207"/>
        <v>31.56956436379804</v>
      </c>
      <c r="V576" s="28">
        <f t="shared" si="207"/>
        <v>30.2386751436227</v>
      </c>
      <c r="W576" s="28">
        <f t="shared" si="207"/>
        <v>32.340722363163636</v>
      </c>
      <c r="X576" s="28">
        <f t="shared" si="207"/>
        <v>34.13087931705968</v>
      </c>
      <c r="Y576" s="28">
        <f t="shared" si="207"/>
        <v>34.585218154823153</v>
      </c>
      <c r="Z576" s="28">
        <f t="shared" si="207"/>
        <v>36.157055389430965</v>
      </c>
      <c r="AA576" s="28">
        <f t="shared" si="207"/>
        <v>40.325321589998111</v>
      </c>
      <c r="AB576" s="28">
        <f t="shared" si="207"/>
        <v>44.61995219053135</v>
      </c>
      <c r="AC576" s="28">
        <f t="shared" si="207"/>
        <v>47.1855047809361</v>
      </c>
      <c r="AD576" s="28">
        <f t="shared" si="207"/>
        <v>51.20837711056501</v>
      </c>
      <c r="AE576" s="28">
        <f t="shared" si="207"/>
        <v>53.271245167114429</v>
      </c>
    </row>
    <row r="577" spans="1:31" x14ac:dyDescent="0.2">
      <c r="A577" s="9" t="s">
        <v>723</v>
      </c>
      <c r="B577" s="4" t="s">
        <v>724</v>
      </c>
      <c r="C577" s="37">
        <f>+C426</f>
        <v>5.6693086194744406</v>
      </c>
      <c r="D577" s="37">
        <f t="shared" ref="D577:AE577" si="208">+D426</f>
        <v>5.838583766822369</v>
      </c>
      <c r="E577" s="37">
        <f t="shared" si="208"/>
        <v>6.039281725566136</v>
      </c>
      <c r="F577" s="37">
        <f t="shared" si="208"/>
        <v>6.3878649065338102</v>
      </c>
      <c r="G577" s="37">
        <f t="shared" si="208"/>
        <v>6.7410993237181476</v>
      </c>
      <c r="H577" s="37">
        <f t="shared" si="208"/>
        <v>7.1263747620911433</v>
      </c>
      <c r="I577" s="37">
        <f t="shared" si="208"/>
        <v>7.5274053145649269</v>
      </c>
      <c r="J577" s="37">
        <f t="shared" si="208"/>
        <v>7.9360106899950349</v>
      </c>
      <c r="K577" s="37">
        <f t="shared" si="208"/>
        <v>8.3616203097014896</v>
      </c>
      <c r="L577" s="37">
        <f t="shared" si="208"/>
        <v>8.7863661997544806</v>
      </c>
      <c r="M577" s="37">
        <f t="shared" si="208"/>
        <v>9.1914259367257678</v>
      </c>
      <c r="N577" s="37">
        <f t="shared" si="208"/>
        <v>9.9842684552344867</v>
      </c>
      <c r="O577" s="37">
        <f t="shared" si="208"/>
        <v>10.75747598510274</v>
      </c>
      <c r="P577" s="37">
        <f t="shared" si="208"/>
        <v>11.590717643299286</v>
      </c>
      <c r="Q577" s="37">
        <f t="shared" si="208"/>
        <v>12.464043949187955</v>
      </c>
      <c r="R577" s="37">
        <f t="shared" si="208"/>
        <v>13.395071296354054</v>
      </c>
      <c r="S577" s="37">
        <f t="shared" si="208"/>
        <v>14.314004770829714</v>
      </c>
      <c r="T577" s="37">
        <f t="shared" si="208"/>
        <v>15.249150704287855</v>
      </c>
      <c r="U577" s="37">
        <f t="shared" si="208"/>
        <v>16.119313830510727</v>
      </c>
      <c r="V577" s="37">
        <f t="shared" si="208"/>
        <v>17.04888598975969</v>
      </c>
      <c r="W577" s="37">
        <f t="shared" si="208"/>
        <v>17.908852131559978</v>
      </c>
      <c r="X577" s="37">
        <f t="shared" si="208"/>
        <v>18.859323532065915</v>
      </c>
      <c r="Y577" s="37">
        <f t="shared" si="208"/>
        <v>19.990312011021427</v>
      </c>
      <c r="Z577" s="37">
        <f t="shared" si="208"/>
        <v>21.3365913734884</v>
      </c>
      <c r="AA577" s="37">
        <f t="shared" si="208"/>
        <v>22.872387519115257</v>
      </c>
      <c r="AB577" s="37">
        <f t="shared" si="208"/>
        <v>25.095631628344933</v>
      </c>
      <c r="AC577" s="37">
        <f t="shared" si="208"/>
        <v>29.385354105147762</v>
      </c>
      <c r="AD577" s="37">
        <f t="shared" si="208"/>
        <v>33.909902284479024</v>
      </c>
      <c r="AE577" s="37">
        <f t="shared" si="208"/>
        <v>36.123145406723573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0.12248370822428735</v>
      </c>
      <c r="D579" s="35">
        <f t="shared" si="210"/>
        <v>0.1276180156291396</v>
      </c>
      <c r="E579" s="35">
        <f t="shared" si="210"/>
        <v>0.16530819011655662</v>
      </c>
      <c r="F579" s="35">
        <f t="shared" si="210"/>
        <v>0.16879860699761573</v>
      </c>
      <c r="G579" s="35">
        <f t="shared" si="210"/>
        <v>0.17134771218896896</v>
      </c>
      <c r="H579" s="35">
        <f t="shared" si="210"/>
        <v>0.17680970181675643</v>
      </c>
      <c r="I579" s="35">
        <f t="shared" si="210"/>
        <v>0.1804029518058608</v>
      </c>
      <c r="J579" s="35">
        <f t="shared" si="210"/>
        <v>0.18463696069257213</v>
      </c>
      <c r="K579" s="35">
        <f t="shared" si="210"/>
        <v>0.18664705764940268</v>
      </c>
      <c r="L579" s="35">
        <f t="shared" si="210"/>
        <v>0.18504445565209196</v>
      </c>
      <c r="M579" s="35">
        <f t="shared" si="210"/>
        <v>0.18799735421596858</v>
      </c>
      <c r="N579" s="35">
        <f t="shared" si="210"/>
        <v>0.19087468658793982</v>
      </c>
      <c r="O579" s="35">
        <f t="shared" si="210"/>
        <v>0.21504231178860791</v>
      </c>
      <c r="P579" s="35">
        <f t="shared" si="210"/>
        <v>0.2261263083438769</v>
      </c>
      <c r="Q579" s="35">
        <f t="shared" si="210"/>
        <v>0.23998448272696446</v>
      </c>
      <c r="R579" s="35">
        <f t="shared" si="210"/>
        <v>0.24337589667871479</v>
      </c>
      <c r="S579" s="35">
        <f t="shared" si="210"/>
        <v>0.25102856891232617</v>
      </c>
      <c r="T579" s="35">
        <f t="shared" si="210"/>
        <v>0.2441615674067146</v>
      </c>
      <c r="U579" s="35">
        <f t="shared" si="210"/>
        <v>0.25830334128189103</v>
      </c>
      <c r="V579" s="35">
        <f t="shared" si="210"/>
        <v>0.2540477775228957</v>
      </c>
      <c r="W579" s="35">
        <f t="shared" si="210"/>
        <v>0.27220694696422443</v>
      </c>
      <c r="X579" s="35">
        <f t="shared" si="210"/>
        <v>0.30489881966826615</v>
      </c>
      <c r="Y579" s="35">
        <f t="shared" si="210"/>
        <v>0.34383668655139332</v>
      </c>
      <c r="Z579" s="35">
        <f t="shared" si="210"/>
        <v>0.37574650073017662</v>
      </c>
      <c r="AA579" s="35">
        <f t="shared" si="210"/>
        <v>0.38759095711675179</v>
      </c>
      <c r="AB579" s="35">
        <f t="shared" si="210"/>
        <v>0.70791733204191565</v>
      </c>
      <c r="AC579" s="35">
        <f t="shared" si="210"/>
        <v>0.52769751108374996</v>
      </c>
      <c r="AD579" s="35">
        <f t="shared" si="210"/>
        <v>0.51201805465571637</v>
      </c>
      <c r="AE579" s="35">
        <f t="shared" si="210"/>
        <v>0.55725190060934671</v>
      </c>
    </row>
    <row r="580" spans="1:31" x14ac:dyDescent="0.2">
      <c r="A580" s="9" t="s">
        <v>736</v>
      </c>
      <c r="B580" s="4" t="s">
        <v>737</v>
      </c>
      <c r="C580" s="35">
        <f>+C434</f>
        <v>2.9561040325422834</v>
      </c>
      <c r="D580" s="35">
        <f t="shared" ref="D580:AE580" si="211">+D434</f>
        <v>3.3490017340890712</v>
      </c>
      <c r="E580" s="35">
        <f t="shared" si="211"/>
        <v>3.9354560380782044</v>
      </c>
      <c r="F580" s="35">
        <f t="shared" si="211"/>
        <v>3.6251900559519674</v>
      </c>
      <c r="G580" s="35">
        <f t="shared" si="211"/>
        <v>3.6585129790392554</v>
      </c>
      <c r="H580" s="35">
        <f t="shared" si="211"/>
        <v>4.2255559891959216</v>
      </c>
      <c r="I580" s="35">
        <f t="shared" si="211"/>
        <v>11.96100782433799</v>
      </c>
      <c r="J580" s="35">
        <f t="shared" si="211"/>
        <v>12.840259185007907</v>
      </c>
      <c r="K580" s="35">
        <f t="shared" si="211"/>
        <v>12.340726273434679</v>
      </c>
      <c r="L580" s="35">
        <f t="shared" si="211"/>
        <v>12.288513258436444</v>
      </c>
      <c r="M580" s="35">
        <f t="shared" si="211"/>
        <v>12.370674515994935</v>
      </c>
      <c r="N580" s="35">
        <f t="shared" si="211"/>
        <v>14.664281117640234</v>
      </c>
      <c r="O580" s="35">
        <f t="shared" si="211"/>
        <v>12.283842430666484</v>
      </c>
      <c r="P580" s="35">
        <f t="shared" si="211"/>
        <v>13.87769805171809</v>
      </c>
      <c r="Q580" s="35">
        <f t="shared" si="211"/>
        <v>17.300076409639075</v>
      </c>
      <c r="R580" s="35">
        <f t="shared" si="211"/>
        <v>14.117658917031612</v>
      </c>
      <c r="S580" s="35">
        <f t="shared" si="211"/>
        <v>17.371841251754713</v>
      </c>
      <c r="T580" s="35">
        <f t="shared" si="211"/>
        <v>19.446330657451703</v>
      </c>
      <c r="U580" s="35">
        <f t="shared" si="211"/>
        <v>15.191947192005422</v>
      </c>
      <c r="V580" s="35">
        <f t="shared" si="211"/>
        <v>12.935741376340113</v>
      </c>
      <c r="W580" s="35">
        <f t="shared" si="211"/>
        <v>14.159663284639432</v>
      </c>
      <c r="X580" s="35">
        <f t="shared" si="211"/>
        <v>14.966656965325496</v>
      </c>
      <c r="Y580" s="35">
        <f t="shared" si="211"/>
        <v>14.251069457250331</v>
      </c>
      <c r="Z580" s="35">
        <f t="shared" si="211"/>
        <v>14.444717515212387</v>
      </c>
      <c r="AA580" s="35">
        <f t="shared" si="211"/>
        <v>17.065343113766104</v>
      </c>
      <c r="AB580" s="35">
        <f t="shared" si="211"/>
        <v>18.816403230144505</v>
      </c>
      <c r="AC580" s="35">
        <f t="shared" si="211"/>
        <v>17.272453164704583</v>
      </c>
      <c r="AD580" s="35">
        <f t="shared" si="211"/>
        <v>16.786456771430263</v>
      </c>
      <c r="AE580" s="35">
        <f t="shared" si="211"/>
        <v>16.590847859781512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390.61818413482456</v>
      </c>
      <c r="D599" s="28">
        <f t="shared" si="218"/>
        <v>367.24736966629177</v>
      </c>
      <c r="E599" s="28">
        <f t="shared" si="218"/>
        <v>407.67080764276858</v>
      </c>
      <c r="F599" s="28">
        <f t="shared" si="218"/>
        <v>417.60965756875942</v>
      </c>
      <c r="G599" s="28">
        <f t="shared" si="218"/>
        <v>522.80541063465</v>
      </c>
      <c r="H599" s="28">
        <f t="shared" si="218"/>
        <v>623.46802422435019</v>
      </c>
      <c r="I599" s="28">
        <f t="shared" si="218"/>
        <v>684.45490122290414</v>
      </c>
      <c r="J599" s="28">
        <f t="shared" si="218"/>
        <v>905.54302720756505</v>
      </c>
      <c r="K599" s="28">
        <f t="shared" si="218"/>
        <v>970.01995861850776</v>
      </c>
      <c r="L599" s="28">
        <f t="shared" si="218"/>
        <v>2007.8034033809929</v>
      </c>
      <c r="M599" s="28">
        <f t="shared" si="218"/>
        <v>2047.0604066788519</v>
      </c>
      <c r="N599" s="28">
        <f t="shared" si="218"/>
        <v>1797.1505524900294</v>
      </c>
      <c r="O599" s="28">
        <f t="shared" si="218"/>
        <v>1630.5791980237225</v>
      </c>
      <c r="P599" s="28">
        <f t="shared" si="218"/>
        <v>1426.0669595404372</v>
      </c>
      <c r="Q599" s="28">
        <f t="shared" si="218"/>
        <v>1423.5661310700912</v>
      </c>
      <c r="R599" s="28">
        <f t="shared" si="218"/>
        <v>1400.0364166060913</v>
      </c>
      <c r="S599" s="28">
        <f t="shared" si="218"/>
        <v>1818.2738811506406</v>
      </c>
      <c r="T599" s="28">
        <f t="shared" si="218"/>
        <v>2131.9836089557252</v>
      </c>
      <c r="U599" s="28">
        <f t="shared" si="218"/>
        <v>2273.7053441577928</v>
      </c>
      <c r="V599" s="28">
        <f t="shared" si="218"/>
        <v>2442.2502195307247</v>
      </c>
      <c r="W599" s="28">
        <f t="shared" si="218"/>
        <v>2495.0056787749754</v>
      </c>
      <c r="X599" s="28">
        <f t="shared" si="218"/>
        <v>2550.8070292507273</v>
      </c>
      <c r="Y599" s="28">
        <f t="shared" si="218"/>
        <v>2159.5103381181652</v>
      </c>
      <c r="Z599" s="28">
        <f t="shared" si="218"/>
        <v>2142.4176071276443</v>
      </c>
      <c r="AA599" s="28">
        <f t="shared" si="218"/>
        <v>2279.2475418574008</v>
      </c>
      <c r="AB599" s="28">
        <f t="shared" si="218"/>
        <v>2521.7348848870633</v>
      </c>
      <c r="AC599" s="28">
        <f t="shared" si="218"/>
        <v>2034.855621911325</v>
      </c>
      <c r="AD599" s="28">
        <f t="shared" si="218"/>
        <v>1557.5501795604296</v>
      </c>
      <c r="AE599" s="28">
        <f t="shared" si="218"/>
        <v>1578.2407346103544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535.77323979804817</v>
      </c>
      <c r="D600" s="28">
        <f t="shared" si="219"/>
        <v>512.98339757593806</v>
      </c>
      <c r="E600" s="28">
        <f t="shared" si="219"/>
        <v>553.98866582594928</v>
      </c>
      <c r="F600" s="28">
        <f t="shared" si="219"/>
        <v>564.96075760954568</v>
      </c>
      <c r="G600" s="28">
        <f t="shared" si="219"/>
        <v>672.32026631860663</v>
      </c>
      <c r="H600" s="28">
        <f t="shared" si="219"/>
        <v>773.24273954471403</v>
      </c>
      <c r="I600" s="28">
        <f t="shared" si="219"/>
        <v>827.2507864042484</v>
      </c>
      <c r="J600" s="28">
        <f t="shared" si="219"/>
        <v>1047.2919407841289</v>
      </c>
      <c r="K600" s="28">
        <f t="shared" si="219"/>
        <v>1112.4712627853321</v>
      </c>
      <c r="L600" s="28">
        <f t="shared" si="219"/>
        <v>2150.1732412607412</v>
      </c>
      <c r="M600" s="28">
        <f t="shared" si="219"/>
        <v>2189.0182454866822</v>
      </c>
      <c r="N600" s="28">
        <f t="shared" si="219"/>
        <v>1936.1709384049393</v>
      </c>
      <c r="O600" s="28">
        <f t="shared" si="219"/>
        <v>1770.7230056408127</v>
      </c>
      <c r="P600" s="28">
        <f t="shared" si="219"/>
        <v>1563.6505735919909</v>
      </c>
      <c r="Q600" s="28">
        <f t="shared" si="219"/>
        <v>1554.7929015373052</v>
      </c>
      <c r="R600" s="28">
        <f t="shared" si="219"/>
        <v>1534.5208901260762</v>
      </c>
      <c r="S600" s="28">
        <f t="shared" si="219"/>
        <v>1946.7498265702586</v>
      </c>
      <c r="T600" s="28">
        <f t="shared" si="219"/>
        <v>2253.5830101395186</v>
      </c>
      <c r="U600" s="28">
        <f t="shared" si="219"/>
        <v>2400.0186015582835</v>
      </c>
      <c r="V600" s="28">
        <f t="shared" si="219"/>
        <v>2567.9068330438499</v>
      </c>
      <c r="W600" s="28">
        <f t="shared" si="219"/>
        <v>2615.4214950597757</v>
      </c>
      <c r="X600" s="28">
        <f t="shared" si="219"/>
        <v>2663.9522573103932</v>
      </c>
      <c r="Y600" s="28">
        <f t="shared" si="219"/>
        <v>2269.2586347221772</v>
      </c>
      <c r="Z600" s="28">
        <f t="shared" si="219"/>
        <v>2248.4118865853939</v>
      </c>
      <c r="AA600" s="28">
        <f t="shared" si="219"/>
        <v>2375.4929010251894</v>
      </c>
      <c r="AB600" s="28">
        <f t="shared" si="219"/>
        <v>2611.0698419331848</v>
      </c>
      <c r="AC600" s="28">
        <f t="shared" si="219"/>
        <v>2119.6477943474201</v>
      </c>
      <c r="AD600" s="28">
        <f t="shared" si="219"/>
        <v>1636.4857406802159</v>
      </c>
      <c r="AE600" s="28">
        <f t="shared" si="219"/>
        <v>1655.8378758784322</v>
      </c>
    </row>
    <row r="601" spans="1:31" x14ac:dyDescent="0.2">
      <c r="A601" s="8" t="s">
        <v>23</v>
      </c>
      <c r="B601" s="4" t="s">
        <v>24</v>
      </c>
      <c r="C601" s="90">
        <f>+C457</f>
        <v>535.77323979804817</v>
      </c>
      <c r="D601" s="90">
        <f t="shared" ref="D601:AE601" si="220">+D457</f>
        <v>512.98339757593806</v>
      </c>
      <c r="E601" s="90">
        <f t="shared" si="220"/>
        <v>553.98866582594928</v>
      </c>
      <c r="F601" s="90">
        <f t="shared" si="220"/>
        <v>564.96075760954568</v>
      </c>
      <c r="G601" s="90">
        <f t="shared" si="220"/>
        <v>672.32026631860663</v>
      </c>
      <c r="H601" s="90">
        <f t="shared" si="220"/>
        <v>773.24273954471403</v>
      </c>
      <c r="I601" s="90">
        <f t="shared" si="220"/>
        <v>827.2507864042484</v>
      </c>
      <c r="J601" s="90">
        <f t="shared" si="220"/>
        <v>1047.2919407841289</v>
      </c>
      <c r="K601" s="90">
        <f t="shared" si="220"/>
        <v>1112.4712627853321</v>
      </c>
      <c r="L601" s="90">
        <f t="shared" si="220"/>
        <v>2150.1732412607412</v>
      </c>
      <c r="M601" s="90">
        <f t="shared" si="220"/>
        <v>2189.0182454866822</v>
      </c>
      <c r="N601" s="90">
        <f t="shared" si="220"/>
        <v>1936.1709384049393</v>
      </c>
      <c r="O601" s="90">
        <f t="shared" si="220"/>
        <v>1770.7230056408127</v>
      </c>
      <c r="P601" s="90">
        <f t="shared" si="220"/>
        <v>1563.6505735919909</v>
      </c>
      <c r="Q601" s="90">
        <f t="shared" si="220"/>
        <v>1554.7929015373052</v>
      </c>
      <c r="R601" s="90">
        <f t="shared" si="220"/>
        <v>1534.5208901260762</v>
      </c>
      <c r="S601" s="90">
        <f t="shared" si="220"/>
        <v>1946.7498265702586</v>
      </c>
      <c r="T601" s="90">
        <f t="shared" si="220"/>
        <v>2253.5830101395186</v>
      </c>
      <c r="U601" s="90">
        <f t="shared" si="220"/>
        <v>2400.0186015582835</v>
      </c>
      <c r="V601" s="90">
        <f t="shared" si="220"/>
        <v>2567.9068330438499</v>
      </c>
      <c r="W601" s="90">
        <f t="shared" si="220"/>
        <v>2615.4214950597757</v>
      </c>
      <c r="X601" s="90">
        <f t="shared" si="220"/>
        <v>2663.9522573103932</v>
      </c>
      <c r="Y601" s="90">
        <f t="shared" si="220"/>
        <v>2269.2586347221772</v>
      </c>
      <c r="Z601" s="90">
        <f t="shared" si="220"/>
        <v>2248.4118865853939</v>
      </c>
      <c r="AA601" s="90">
        <f t="shared" si="220"/>
        <v>2375.4929010251894</v>
      </c>
      <c r="AB601" s="90">
        <f t="shared" si="220"/>
        <v>2611.0698419331848</v>
      </c>
      <c r="AC601" s="90">
        <f t="shared" si="220"/>
        <v>2119.6477943474201</v>
      </c>
      <c r="AD601" s="90">
        <f t="shared" si="220"/>
        <v>1636.4857406802159</v>
      </c>
      <c r="AE601" s="90">
        <f t="shared" si="220"/>
        <v>1655.8378758784322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0</v>
      </c>
      <c r="AE602" s="90">
        <f t="shared" si="221"/>
        <v>0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0.71204180688345098</v>
      </c>
      <c r="D604" s="28">
        <f t="shared" si="223"/>
        <v>0.70963123510705706</v>
      </c>
      <c r="E604" s="28">
        <f t="shared" si="223"/>
        <v>0.74574808609801502</v>
      </c>
      <c r="F604" s="28">
        <f t="shared" si="223"/>
        <v>0.75006370183272852</v>
      </c>
      <c r="G604" s="28">
        <f t="shared" si="223"/>
        <v>0.86403193892270547</v>
      </c>
      <c r="H604" s="28">
        <f t="shared" si="223"/>
        <v>0.97858973376456437</v>
      </c>
      <c r="I604" s="28">
        <f t="shared" si="223"/>
        <v>1.2271984889886045</v>
      </c>
      <c r="J604" s="28">
        <f t="shared" si="223"/>
        <v>1.7543878350607898</v>
      </c>
      <c r="K604" s="28">
        <f t="shared" si="223"/>
        <v>1.8016976831214473</v>
      </c>
      <c r="L604" s="28">
        <f t="shared" si="223"/>
        <v>2.1795033325611071</v>
      </c>
      <c r="M604" s="28">
        <f t="shared" si="223"/>
        <v>2.8213123675811098</v>
      </c>
      <c r="N604" s="28">
        <f t="shared" si="223"/>
        <v>3.4509633542180769</v>
      </c>
      <c r="O604" s="28">
        <f t="shared" si="223"/>
        <v>4.2442583051514404</v>
      </c>
      <c r="P604" s="28">
        <f t="shared" si="223"/>
        <v>6.1843837647812547</v>
      </c>
      <c r="Q604" s="28">
        <f t="shared" si="223"/>
        <v>8.7493668787383694</v>
      </c>
      <c r="R604" s="28">
        <f t="shared" si="223"/>
        <v>8.8028275316710509</v>
      </c>
      <c r="S604" s="28">
        <f t="shared" si="223"/>
        <v>10.994160832755069</v>
      </c>
      <c r="T604" s="28">
        <f t="shared" si="223"/>
        <v>14.755610126100075</v>
      </c>
      <c r="U604" s="28">
        <f t="shared" si="223"/>
        <v>13.469369342328537</v>
      </c>
      <c r="V604" s="28">
        <f t="shared" si="223"/>
        <v>15.458237099500661</v>
      </c>
      <c r="W604" s="28">
        <f t="shared" si="223"/>
        <v>18.52797019284727</v>
      </c>
      <c r="X604" s="28">
        <f t="shared" si="223"/>
        <v>24.524692201372368</v>
      </c>
      <c r="Y604" s="28">
        <f t="shared" si="223"/>
        <v>27.83879426505737</v>
      </c>
      <c r="Z604" s="28">
        <f t="shared" si="223"/>
        <v>30.044035867923849</v>
      </c>
      <c r="AA604" s="28">
        <f t="shared" si="223"/>
        <v>35.716258228722033</v>
      </c>
      <c r="AB604" s="28">
        <f t="shared" si="223"/>
        <v>38.267170453363278</v>
      </c>
      <c r="AC604" s="28">
        <f t="shared" si="223"/>
        <v>40.190443798730769</v>
      </c>
      <c r="AD604" s="28">
        <f t="shared" si="223"/>
        <v>41.868093875051628</v>
      </c>
      <c r="AE604" s="28">
        <f t="shared" si="223"/>
        <v>40.941568326573048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0</v>
      </c>
      <c r="V605" s="90">
        <f t="shared" si="224"/>
        <v>0</v>
      </c>
      <c r="W605" s="90">
        <f t="shared" si="224"/>
        <v>0</v>
      </c>
      <c r="X605" s="90">
        <f t="shared" si="224"/>
        <v>0</v>
      </c>
      <c r="Y605" s="90">
        <f t="shared" si="224"/>
        <v>0</v>
      </c>
      <c r="Z605" s="90">
        <f t="shared" si="224"/>
        <v>0</v>
      </c>
      <c r="AA605" s="90">
        <f t="shared" si="224"/>
        <v>0</v>
      </c>
      <c r="AB605" s="90">
        <f t="shared" si="224"/>
        <v>0</v>
      </c>
      <c r="AC605" s="90">
        <f t="shared" si="224"/>
        <v>1.1316801317632089E-4</v>
      </c>
      <c r="AD605" s="90">
        <f t="shared" si="224"/>
        <v>0</v>
      </c>
      <c r="AE605" s="90">
        <f t="shared" si="224"/>
        <v>6.2493280604748276E-3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0.70201085599676571</v>
      </c>
      <c r="D608" s="90">
        <f t="shared" ref="D608:AE608" si="227">+D497</f>
        <v>0.69958572440904743</v>
      </c>
      <c r="E608" s="90">
        <f t="shared" si="227"/>
        <v>0.73559013814904306</v>
      </c>
      <c r="F608" s="90">
        <f t="shared" si="227"/>
        <v>0.73929689922133945</v>
      </c>
      <c r="G608" s="90">
        <f t="shared" si="227"/>
        <v>0.77245788688633066</v>
      </c>
      <c r="H608" s="90">
        <f t="shared" si="227"/>
        <v>0.78445666057522501</v>
      </c>
      <c r="I608" s="90">
        <f t="shared" si="227"/>
        <v>0.81628508730474936</v>
      </c>
      <c r="J608" s="90">
        <f t="shared" si="227"/>
        <v>0.82876691514573175</v>
      </c>
      <c r="K608" s="90">
        <f t="shared" si="227"/>
        <v>0.8346026255027077</v>
      </c>
      <c r="L608" s="90">
        <f t="shared" si="227"/>
        <v>0.76924024551768944</v>
      </c>
      <c r="M608" s="90">
        <f t="shared" si="227"/>
        <v>0.87547477245017946</v>
      </c>
      <c r="N608" s="90">
        <f t="shared" si="227"/>
        <v>0.89417646632750014</v>
      </c>
      <c r="O608" s="90">
        <f t="shared" si="227"/>
        <v>0.96339328988816086</v>
      </c>
      <c r="P608" s="90">
        <f t="shared" si="227"/>
        <v>1.0433203894760401</v>
      </c>
      <c r="Q608" s="90">
        <f t="shared" si="227"/>
        <v>1.1051801834518955</v>
      </c>
      <c r="R608" s="90">
        <f t="shared" si="227"/>
        <v>1.0810538561470218</v>
      </c>
      <c r="S608" s="90">
        <f t="shared" si="227"/>
        <v>1.0982198526356315</v>
      </c>
      <c r="T608" s="90">
        <f t="shared" si="227"/>
        <v>1.1447825227104476</v>
      </c>
      <c r="U608" s="90">
        <f t="shared" si="227"/>
        <v>1.2176535437419687</v>
      </c>
      <c r="V608" s="90">
        <f t="shared" si="227"/>
        <v>1.2599233285154909</v>
      </c>
      <c r="W608" s="90">
        <f t="shared" si="227"/>
        <v>1.4120391571427953</v>
      </c>
      <c r="X608" s="90">
        <f t="shared" si="227"/>
        <v>1.6823922767764514</v>
      </c>
      <c r="Y608" s="90">
        <f t="shared" si="227"/>
        <v>1.7289889860308338</v>
      </c>
      <c r="Z608" s="90">
        <f t="shared" si="227"/>
        <v>1.7511918481301121</v>
      </c>
      <c r="AA608" s="90">
        <f t="shared" si="227"/>
        <v>1.6829630689517219</v>
      </c>
      <c r="AB608" s="90">
        <f t="shared" si="227"/>
        <v>1.6863761828844965</v>
      </c>
      <c r="AC608" s="90">
        <f t="shared" si="227"/>
        <v>1.8526348749114014</v>
      </c>
      <c r="AD608" s="90">
        <f t="shared" si="227"/>
        <v>1.9290531228257346</v>
      </c>
      <c r="AE608" s="90">
        <f t="shared" si="227"/>
        <v>2.0270253288361539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0</v>
      </c>
      <c r="D610" s="90">
        <f t="shared" ref="D610:AE610" si="229">+D508</f>
        <v>1.4559811324401654E-5</v>
      </c>
      <c r="E610" s="90">
        <f t="shared" si="229"/>
        <v>1.2699706228670238E-4</v>
      </c>
      <c r="F610" s="90">
        <f t="shared" si="229"/>
        <v>7.3585172470380352E-4</v>
      </c>
      <c r="G610" s="90">
        <f t="shared" si="229"/>
        <v>8.1543101149689601E-2</v>
      </c>
      <c r="H610" s="90">
        <f t="shared" si="229"/>
        <v>0.18410212230265408</v>
      </c>
      <c r="I610" s="90">
        <f t="shared" si="229"/>
        <v>0.40088245079716978</v>
      </c>
      <c r="J610" s="90">
        <f t="shared" si="229"/>
        <v>0.91558996902837253</v>
      </c>
      <c r="K610" s="90">
        <f t="shared" si="229"/>
        <v>0.95706410673205411</v>
      </c>
      <c r="L610" s="90">
        <f t="shared" si="229"/>
        <v>1.4002321361567323</v>
      </c>
      <c r="M610" s="90">
        <f t="shared" si="229"/>
        <v>1.935806644244245</v>
      </c>
      <c r="N610" s="90">
        <f t="shared" si="229"/>
        <v>2.5467559370038915</v>
      </c>
      <c r="O610" s="90">
        <f t="shared" si="229"/>
        <v>3.2708340643765945</v>
      </c>
      <c r="P610" s="90">
        <f t="shared" si="229"/>
        <v>5.1309209264352278</v>
      </c>
      <c r="Q610" s="90">
        <f t="shared" si="229"/>
        <v>7.6339186559936625</v>
      </c>
      <c r="R610" s="90">
        <f t="shared" si="229"/>
        <v>7.7113810375442222</v>
      </c>
      <c r="S610" s="90">
        <f t="shared" si="229"/>
        <v>9.885424721463675</v>
      </c>
      <c r="T610" s="90">
        <f t="shared" si="229"/>
        <v>13.600185964000541</v>
      </c>
      <c r="U610" s="90">
        <f t="shared" si="229"/>
        <v>12.240946842700712</v>
      </c>
      <c r="V610" s="90">
        <f t="shared" si="229"/>
        <v>14.187417966462975</v>
      </c>
      <c r="W610" s="90">
        <f t="shared" si="229"/>
        <v>17.104912299547554</v>
      </c>
      <c r="X610" s="90">
        <f t="shared" si="229"/>
        <v>22.831144440737944</v>
      </c>
      <c r="Y610" s="90">
        <f t="shared" si="229"/>
        <v>26.068551097022322</v>
      </c>
      <c r="Z610" s="90">
        <f t="shared" si="229"/>
        <v>28.251374419366268</v>
      </c>
      <c r="AA610" s="90">
        <f t="shared" si="229"/>
        <v>33.99172751154601</v>
      </c>
      <c r="AB610" s="90">
        <f t="shared" si="229"/>
        <v>36.536868060339337</v>
      </c>
      <c r="AC610" s="90">
        <f t="shared" si="229"/>
        <v>38.301101680651882</v>
      </c>
      <c r="AD610" s="90">
        <f t="shared" si="229"/>
        <v>39.90076148378752</v>
      </c>
      <c r="AE610" s="90">
        <f t="shared" si="229"/>
        <v>38.872872487144342</v>
      </c>
    </row>
    <row r="611" spans="1:31" x14ac:dyDescent="0.2">
      <c r="A611" s="9" t="s">
        <v>358</v>
      </c>
      <c r="B611" s="4" t="s">
        <v>359</v>
      </c>
      <c r="C611" s="90">
        <f>+C515</f>
        <v>1.0030950886685298E-2</v>
      </c>
      <c r="D611" s="90">
        <f t="shared" ref="D611:AE611" si="230">+D515</f>
        <v>1.00309508866853E-2</v>
      </c>
      <c r="E611" s="90">
        <f t="shared" si="230"/>
        <v>1.00309508866853E-2</v>
      </c>
      <c r="F611" s="90">
        <f t="shared" si="230"/>
        <v>1.0030950886685297E-2</v>
      </c>
      <c r="G611" s="90">
        <f t="shared" si="230"/>
        <v>1.0030950886685298E-2</v>
      </c>
      <c r="H611" s="90">
        <f t="shared" si="230"/>
        <v>1.0030950886685297E-2</v>
      </c>
      <c r="I611" s="90">
        <f t="shared" si="230"/>
        <v>1.0030950886685297E-2</v>
      </c>
      <c r="J611" s="90">
        <f t="shared" si="230"/>
        <v>1.0030950886685297E-2</v>
      </c>
      <c r="K611" s="90">
        <f t="shared" si="230"/>
        <v>1.0030950886685297E-2</v>
      </c>
      <c r="L611" s="90">
        <f t="shared" si="230"/>
        <v>1.0030950886685298E-2</v>
      </c>
      <c r="M611" s="90">
        <f t="shared" si="230"/>
        <v>1.0030950886685298E-2</v>
      </c>
      <c r="N611" s="90">
        <f t="shared" si="230"/>
        <v>1.0030950886685298E-2</v>
      </c>
      <c r="O611" s="90">
        <f t="shared" si="230"/>
        <v>1.0030950886685298E-2</v>
      </c>
      <c r="P611" s="90">
        <f t="shared" si="230"/>
        <v>1.0142448869986772E-2</v>
      </c>
      <c r="Q611" s="90">
        <f t="shared" si="230"/>
        <v>1.0268039292811493E-2</v>
      </c>
      <c r="R611" s="90">
        <f t="shared" si="230"/>
        <v>1.0392637979807138E-2</v>
      </c>
      <c r="S611" s="90">
        <f t="shared" si="230"/>
        <v>1.0516258655762613E-2</v>
      </c>
      <c r="T611" s="90">
        <f t="shared" si="230"/>
        <v>1.0641639389087068E-2</v>
      </c>
      <c r="U611" s="90">
        <f t="shared" si="230"/>
        <v>1.076895588585605E-2</v>
      </c>
      <c r="V611" s="90">
        <f t="shared" si="230"/>
        <v>1.0895804522194028E-2</v>
      </c>
      <c r="W611" s="90">
        <f t="shared" si="230"/>
        <v>1.1018736156919366E-2</v>
      </c>
      <c r="X611" s="90">
        <f t="shared" si="230"/>
        <v>1.1155483857973939E-2</v>
      </c>
      <c r="Y611" s="90">
        <f t="shared" si="230"/>
        <v>4.1254182004213026E-2</v>
      </c>
      <c r="Z611" s="90">
        <f t="shared" si="230"/>
        <v>4.1469600427469958E-2</v>
      </c>
      <c r="AA611" s="90">
        <f t="shared" si="230"/>
        <v>4.1567648224304282E-2</v>
      </c>
      <c r="AB611" s="90">
        <f t="shared" si="230"/>
        <v>4.3926210139448488E-2</v>
      </c>
      <c r="AC611" s="90">
        <f t="shared" si="230"/>
        <v>3.6594075154313434E-2</v>
      </c>
      <c r="AD611" s="90">
        <f t="shared" si="230"/>
        <v>3.8279268438376118E-2</v>
      </c>
      <c r="AE611" s="90">
        <f t="shared" si="230"/>
        <v>3.5421182532075782E-2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19.878333745070822</v>
      </c>
      <c r="D613" s="32">
        <f t="shared" si="232"/>
        <v>19.838445067670165</v>
      </c>
      <c r="E613" s="32">
        <f t="shared" si="232"/>
        <v>19.982157449762095</v>
      </c>
      <c r="F613" s="32">
        <f t="shared" si="232"/>
        <v>20.385560168316818</v>
      </c>
      <c r="G613" s="32">
        <f t="shared" si="232"/>
        <v>20.488873788741433</v>
      </c>
      <c r="H613" s="32">
        <f t="shared" si="232"/>
        <v>20.552261015803758</v>
      </c>
      <c r="I613" s="32">
        <f t="shared" si="232"/>
        <v>20.015972657665184</v>
      </c>
      <c r="J613" s="32">
        <f t="shared" si="232"/>
        <v>19.880335587988185</v>
      </c>
      <c r="K613" s="32">
        <f t="shared" si="232"/>
        <v>19.704673224080612</v>
      </c>
      <c r="L613" s="32">
        <f t="shared" si="232"/>
        <v>19.759442226377935</v>
      </c>
      <c r="M613" s="32">
        <f t="shared" si="232"/>
        <v>19.3632783912904</v>
      </c>
      <c r="N613" s="32">
        <f t="shared" si="232"/>
        <v>19.084538321235481</v>
      </c>
      <c r="O613" s="32">
        <f t="shared" si="232"/>
        <v>19.12567626155186</v>
      </c>
      <c r="P613" s="32">
        <f t="shared" si="232"/>
        <v>18.715132077301693</v>
      </c>
      <c r="Q613" s="32">
        <f t="shared" si="232"/>
        <v>19.042630698773646</v>
      </c>
      <c r="R613" s="32">
        <f t="shared" si="232"/>
        <v>18.546383455459907</v>
      </c>
      <c r="S613" s="32">
        <f t="shared" si="232"/>
        <v>18.562036651152216</v>
      </c>
      <c r="T613" s="32">
        <f t="shared" si="232"/>
        <v>18.671047785240972</v>
      </c>
      <c r="U613" s="32">
        <f t="shared" si="232"/>
        <v>18.896815318080414</v>
      </c>
      <c r="V613" s="32">
        <f t="shared" si="232"/>
        <v>18.900475328565136</v>
      </c>
      <c r="W613" s="32">
        <f t="shared" si="232"/>
        <v>18.977378117559738</v>
      </c>
      <c r="X613" s="32">
        <f t="shared" si="232"/>
        <v>18.461555116789665</v>
      </c>
      <c r="Y613" s="32">
        <f t="shared" si="232"/>
        <v>18.094225670994874</v>
      </c>
      <c r="Z613" s="32">
        <f t="shared" si="232"/>
        <v>18.087251246312501</v>
      </c>
      <c r="AA613" s="32">
        <f t="shared" si="232"/>
        <v>18.0458006851654</v>
      </c>
      <c r="AB613" s="32">
        <f t="shared" si="232"/>
        <v>18.117879834550063</v>
      </c>
      <c r="AC613" s="32">
        <f t="shared" si="232"/>
        <v>18.180477175470379</v>
      </c>
      <c r="AD613" s="32">
        <f t="shared" si="232"/>
        <v>18.348827419163147</v>
      </c>
      <c r="AE613" s="32">
        <f t="shared" si="232"/>
        <v>18.554083532720899</v>
      </c>
    </row>
    <row r="614" spans="1:31" x14ac:dyDescent="0.2">
      <c r="A614" s="9" t="s">
        <v>392</v>
      </c>
      <c r="B614" s="4" t="s">
        <v>393</v>
      </c>
      <c r="C614" s="90">
        <f>+C525</f>
        <v>9.2676337267821118</v>
      </c>
      <c r="D614" s="90">
        <f t="shared" ref="D614:AE614" si="233">+D525</f>
        <v>9.254833611369925</v>
      </c>
      <c r="E614" s="90">
        <f t="shared" si="233"/>
        <v>9.2901184917804134</v>
      </c>
      <c r="F614" s="90">
        <f t="shared" si="233"/>
        <v>9.3718802510665995</v>
      </c>
      <c r="G614" s="90">
        <f t="shared" si="233"/>
        <v>9.4276189593761366</v>
      </c>
      <c r="H614" s="90">
        <f t="shared" si="233"/>
        <v>9.4122558576262723</v>
      </c>
      <c r="I614" s="90">
        <f t="shared" si="233"/>
        <v>9.0845814075280131</v>
      </c>
      <c r="J614" s="90">
        <f t="shared" si="233"/>
        <v>9.1263164942963826</v>
      </c>
      <c r="K614" s="90">
        <f t="shared" si="233"/>
        <v>9.0251930585425892</v>
      </c>
      <c r="L614" s="90">
        <f t="shared" si="233"/>
        <v>8.9251032418794178</v>
      </c>
      <c r="M614" s="90">
        <f t="shared" si="233"/>
        <v>8.8208956894999346</v>
      </c>
      <c r="N614" s="90">
        <f t="shared" si="233"/>
        <v>8.7291665242191883</v>
      </c>
      <c r="O614" s="90">
        <f t="shared" si="233"/>
        <v>8.6293384684004337</v>
      </c>
      <c r="P614" s="90">
        <f t="shared" si="233"/>
        <v>8.5234878735765953</v>
      </c>
      <c r="Q614" s="90">
        <f t="shared" si="233"/>
        <v>8.4225553844761567</v>
      </c>
      <c r="R614" s="90">
        <f t="shared" si="233"/>
        <v>8.3235851848074791</v>
      </c>
      <c r="S614" s="90">
        <f t="shared" si="233"/>
        <v>8.2259850835846215</v>
      </c>
      <c r="T614" s="90">
        <f t="shared" si="233"/>
        <v>8.1237057069102594</v>
      </c>
      <c r="U614" s="90">
        <f t="shared" si="233"/>
        <v>8.1261986530559494</v>
      </c>
      <c r="V614" s="90">
        <f t="shared" si="233"/>
        <v>8.1279756922847</v>
      </c>
      <c r="W614" s="90">
        <f t="shared" si="233"/>
        <v>8.1324448980552493</v>
      </c>
      <c r="X614" s="90">
        <f t="shared" si="233"/>
        <v>8.1099150158253437</v>
      </c>
      <c r="Y614" s="90">
        <f t="shared" si="233"/>
        <v>8.10756639254625</v>
      </c>
      <c r="Z614" s="90">
        <f t="shared" si="233"/>
        <v>8.0925624668161085</v>
      </c>
      <c r="AA614" s="90">
        <f t="shared" si="233"/>
        <v>8.0482219714011283</v>
      </c>
      <c r="AB614" s="90">
        <f t="shared" si="233"/>
        <v>8.0100415250225936</v>
      </c>
      <c r="AC614" s="90">
        <f t="shared" si="233"/>
        <v>8.0485817997976454</v>
      </c>
      <c r="AD614" s="90">
        <f t="shared" si="233"/>
        <v>8.0858170698909948</v>
      </c>
      <c r="AE614" s="90">
        <f t="shared" si="233"/>
        <v>8.1259036957077626</v>
      </c>
    </row>
    <row r="615" spans="1:31" x14ac:dyDescent="0.2">
      <c r="A615" s="9" t="s">
        <v>439</v>
      </c>
      <c r="B615" s="4" t="s">
        <v>440</v>
      </c>
      <c r="C615" s="90">
        <f>+C530</f>
        <v>1.751195041533268</v>
      </c>
      <c r="D615" s="90">
        <f t="shared" ref="D615:AE615" si="234">+D530</f>
        <v>1.7802535853624946</v>
      </c>
      <c r="E615" s="90">
        <f t="shared" si="234"/>
        <v>1.8042702021081507</v>
      </c>
      <c r="F615" s="90">
        <f t="shared" si="234"/>
        <v>1.8293114142586817</v>
      </c>
      <c r="G615" s="90">
        <f t="shared" si="234"/>
        <v>1.8678473912170024</v>
      </c>
      <c r="H615" s="90">
        <f t="shared" si="234"/>
        <v>1.8857073704377736</v>
      </c>
      <c r="I615" s="90">
        <f t="shared" si="234"/>
        <v>1.9191851035495144</v>
      </c>
      <c r="J615" s="90">
        <f t="shared" si="234"/>
        <v>1.9722243285381584</v>
      </c>
      <c r="K615" s="90">
        <f t="shared" si="234"/>
        <v>1.997171878505603</v>
      </c>
      <c r="L615" s="90">
        <f t="shared" si="234"/>
        <v>2.0383645355443636</v>
      </c>
      <c r="M615" s="90">
        <f t="shared" si="234"/>
        <v>2.0252408094662617</v>
      </c>
      <c r="N615" s="90">
        <f t="shared" si="234"/>
        <v>1.8836342195112135</v>
      </c>
      <c r="O615" s="90">
        <f t="shared" si="234"/>
        <v>1.9151627955008454</v>
      </c>
      <c r="P615" s="90">
        <f t="shared" si="234"/>
        <v>1.8999308084399038</v>
      </c>
      <c r="Q615" s="90">
        <f t="shared" si="234"/>
        <v>1.9914587759762803</v>
      </c>
      <c r="R615" s="90">
        <f t="shared" si="234"/>
        <v>2.0444997385192587</v>
      </c>
      <c r="S615" s="90">
        <f t="shared" si="234"/>
        <v>2.0908222565950814</v>
      </c>
      <c r="T615" s="90">
        <f t="shared" si="234"/>
        <v>2.131219393332525</v>
      </c>
      <c r="U615" s="90">
        <f t="shared" si="234"/>
        <v>2.1245799666152778</v>
      </c>
      <c r="V615" s="90">
        <f t="shared" si="234"/>
        <v>2.1172104310846835</v>
      </c>
      <c r="W615" s="90">
        <f t="shared" si="234"/>
        <v>2.1289345482661481</v>
      </c>
      <c r="X615" s="90">
        <f t="shared" si="234"/>
        <v>2.1621325093509012</v>
      </c>
      <c r="Y615" s="90">
        <f t="shared" si="234"/>
        <v>2.2356186890851308</v>
      </c>
      <c r="Z615" s="90">
        <f t="shared" si="234"/>
        <v>2.1915361326060285</v>
      </c>
      <c r="AA615" s="90">
        <f t="shared" si="234"/>
        <v>2.1614146958078559</v>
      </c>
      <c r="AB615" s="90">
        <f t="shared" si="234"/>
        <v>2.2064954935209267</v>
      </c>
      <c r="AC615" s="90">
        <f t="shared" si="234"/>
        <v>2.2281870633101626</v>
      </c>
      <c r="AD615" s="90">
        <f t="shared" si="234"/>
        <v>2.2345307820718587</v>
      </c>
      <c r="AE615" s="90">
        <f t="shared" si="234"/>
        <v>2.2688302044117816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8.5672214887805502</v>
      </c>
      <c r="D617" s="90">
        <f t="shared" ref="D617:AE617" si="236">+D541</f>
        <v>8.4777025854990704</v>
      </c>
      <c r="E617" s="90">
        <f t="shared" si="236"/>
        <v>8.5375590563854011</v>
      </c>
      <c r="F617" s="90">
        <f t="shared" si="236"/>
        <v>8.8340871073104879</v>
      </c>
      <c r="G617" s="90">
        <f t="shared" si="236"/>
        <v>8.8612996743423658</v>
      </c>
      <c r="H617" s="90">
        <f t="shared" si="236"/>
        <v>8.8870401692946395</v>
      </c>
      <c r="I617" s="90">
        <f t="shared" si="236"/>
        <v>8.5342267650056627</v>
      </c>
      <c r="J617" s="90">
        <f t="shared" si="236"/>
        <v>8.4411310848908396</v>
      </c>
      <c r="K617" s="90">
        <f t="shared" si="236"/>
        <v>8.2986230754476829</v>
      </c>
      <c r="L617" s="90">
        <f t="shared" si="236"/>
        <v>8.3579966199141964</v>
      </c>
      <c r="M617" s="90">
        <f t="shared" si="236"/>
        <v>8.0323037598693112</v>
      </c>
      <c r="N617" s="90">
        <f t="shared" si="236"/>
        <v>8.032887275433124</v>
      </c>
      <c r="O617" s="90">
        <f t="shared" si="236"/>
        <v>8.0890037873623619</v>
      </c>
      <c r="P617" s="90">
        <f t="shared" si="236"/>
        <v>7.7472291800314466</v>
      </c>
      <c r="Q617" s="90">
        <f t="shared" si="236"/>
        <v>8.0726878028702149</v>
      </c>
      <c r="R617" s="90">
        <f t="shared" si="236"/>
        <v>7.7099156525558419</v>
      </c>
      <c r="S617" s="90">
        <f t="shared" si="236"/>
        <v>7.7523093526983251</v>
      </c>
      <c r="T617" s="90">
        <f t="shared" si="236"/>
        <v>7.9299612960518591</v>
      </c>
      <c r="U617" s="90">
        <f t="shared" si="236"/>
        <v>8.1101453638636798</v>
      </c>
      <c r="V617" s="90">
        <f t="shared" si="236"/>
        <v>8.1856050534121216</v>
      </c>
      <c r="W617" s="90">
        <f t="shared" si="236"/>
        <v>8.131651594350398</v>
      </c>
      <c r="X617" s="90">
        <f t="shared" si="236"/>
        <v>7.6108778306441991</v>
      </c>
      <c r="Y617" s="90">
        <f t="shared" si="236"/>
        <v>7.1753706929804526</v>
      </c>
      <c r="Z617" s="90">
        <f t="shared" si="236"/>
        <v>7.1847611586498896</v>
      </c>
      <c r="AA617" s="90">
        <f t="shared" si="236"/>
        <v>7.2472460936641783</v>
      </c>
      <c r="AB617" s="90">
        <f t="shared" si="236"/>
        <v>7.2337840553397701</v>
      </c>
      <c r="AC617" s="90">
        <f t="shared" si="236"/>
        <v>7.3536858180892981</v>
      </c>
      <c r="AD617" s="90">
        <f t="shared" si="236"/>
        <v>7.4719617728723762</v>
      </c>
      <c r="AE617" s="90">
        <f t="shared" si="236"/>
        <v>7.5957967450001975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2.6729416422163213E-2</v>
      </c>
      <c r="D619" s="90">
        <f t="shared" ref="D619:AE619" si="238">+D545</f>
        <v>2.549550252185738E-2</v>
      </c>
      <c r="E619" s="90">
        <f t="shared" si="238"/>
        <v>2.4284156204723056E-2</v>
      </c>
      <c r="F619" s="90">
        <f t="shared" si="238"/>
        <v>2.3111297140799299E-2</v>
      </c>
      <c r="G619" s="90">
        <f t="shared" si="238"/>
        <v>2.1977170836721262E-2</v>
      </c>
      <c r="H619" s="90">
        <f t="shared" si="238"/>
        <v>2.087484347979357E-2</v>
      </c>
      <c r="I619" s="90">
        <f t="shared" si="238"/>
        <v>1.9900820100187511E-2</v>
      </c>
      <c r="J619" s="90">
        <f t="shared" si="238"/>
        <v>1.9364518356222108E-2</v>
      </c>
      <c r="K619" s="90">
        <f t="shared" si="238"/>
        <v>1.9286676990348268E-2</v>
      </c>
      <c r="L619" s="90">
        <f t="shared" si="238"/>
        <v>1.9135941152024872E-2</v>
      </c>
      <c r="M619" s="90">
        <f t="shared" si="238"/>
        <v>1.8935886432151453E-2</v>
      </c>
      <c r="N619" s="90">
        <f t="shared" si="238"/>
        <v>1.8293627305289946E-2</v>
      </c>
      <c r="O619" s="90">
        <f t="shared" si="238"/>
        <v>1.7502565502560536E-2</v>
      </c>
      <c r="P619" s="90">
        <f t="shared" si="238"/>
        <v>1.6566697890128133E-2</v>
      </c>
      <c r="Q619" s="90">
        <f t="shared" si="238"/>
        <v>1.5486058881333597E-2</v>
      </c>
      <c r="R619" s="90">
        <f t="shared" si="238"/>
        <v>1.4259199587524193E-2</v>
      </c>
      <c r="S619" s="90">
        <f t="shared" si="238"/>
        <v>1.2887629588672487E-2</v>
      </c>
      <c r="T619" s="90">
        <f t="shared" si="238"/>
        <v>1.1370860404593492E-2</v>
      </c>
      <c r="U619" s="90">
        <f t="shared" si="238"/>
        <v>8.6114613285443158E-3</v>
      </c>
      <c r="V619" s="90">
        <f t="shared" si="238"/>
        <v>6.1781358346465042E-3</v>
      </c>
      <c r="W619" s="90">
        <f t="shared" si="238"/>
        <v>4.0708839229000532E-3</v>
      </c>
      <c r="X619" s="90">
        <f t="shared" si="238"/>
        <v>3.5473690370833775E-3</v>
      </c>
      <c r="Y619" s="90">
        <f t="shared" si="238"/>
        <v>3.023854151266703E-3</v>
      </c>
      <c r="Z619" s="90">
        <f t="shared" si="238"/>
        <v>2.500339265450026E-3</v>
      </c>
      <c r="AA619" s="90">
        <f t="shared" si="238"/>
        <v>2.0957286644386246E-3</v>
      </c>
      <c r="AB619" s="90">
        <f t="shared" si="238"/>
        <v>1.4572021936193127E-3</v>
      </c>
      <c r="AC619" s="90">
        <f t="shared" si="238"/>
        <v>9.2979460800000002E-4</v>
      </c>
      <c r="AD619" s="90">
        <f t="shared" si="238"/>
        <v>9.6136563600000011E-4</v>
      </c>
      <c r="AE619" s="90">
        <f t="shared" si="238"/>
        <v>9.9293666399999977E-4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0.26555407155272953</v>
      </c>
      <c r="D621" s="90">
        <f t="shared" ref="D621:AE623" si="240">+D552</f>
        <v>0.30015978291681883</v>
      </c>
      <c r="E621" s="90">
        <f t="shared" si="240"/>
        <v>0.32592554328340856</v>
      </c>
      <c r="F621" s="90">
        <f t="shared" si="240"/>
        <v>0.32717009854024776</v>
      </c>
      <c r="G621" s="90">
        <f t="shared" si="240"/>
        <v>0.31013059296920631</v>
      </c>
      <c r="H621" s="90">
        <f t="shared" si="240"/>
        <v>0.34638277496528025</v>
      </c>
      <c r="I621" s="90">
        <f t="shared" si="240"/>
        <v>0.45807856148180581</v>
      </c>
      <c r="J621" s="90">
        <f t="shared" si="240"/>
        <v>0.32129916190658075</v>
      </c>
      <c r="K621" s="90">
        <f t="shared" si="240"/>
        <v>0.36439853459438826</v>
      </c>
      <c r="L621" s="90">
        <f t="shared" si="240"/>
        <v>0.41884188788793358</v>
      </c>
      <c r="M621" s="90">
        <f t="shared" si="240"/>
        <v>0.46590224602274183</v>
      </c>
      <c r="N621" s="90">
        <f t="shared" si="240"/>
        <v>0.42055667476666503</v>
      </c>
      <c r="O621" s="90">
        <f t="shared" si="240"/>
        <v>0.47466864478565907</v>
      </c>
      <c r="P621" s="90">
        <f t="shared" si="240"/>
        <v>0.52791751736361869</v>
      </c>
      <c r="Q621" s="90">
        <f t="shared" si="240"/>
        <v>0.54044267656966272</v>
      </c>
      <c r="R621" s="90">
        <f t="shared" si="240"/>
        <v>0.4541236799898038</v>
      </c>
      <c r="S621" s="90">
        <f t="shared" si="240"/>
        <v>0.4800323286855156</v>
      </c>
      <c r="T621" s="90">
        <f t="shared" si="240"/>
        <v>0.47479052854173698</v>
      </c>
      <c r="U621" s="90">
        <f t="shared" si="240"/>
        <v>0.52727987321696157</v>
      </c>
      <c r="V621" s="90">
        <f t="shared" si="240"/>
        <v>0.46350601594898788</v>
      </c>
      <c r="W621" s="90">
        <f t="shared" si="240"/>
        <v>0.58027619296504585</v>
      </c>
      <c r="X621" s="90">
        <f t="shared" si="240"/>
        <v>0.57508239193213839</v>
      </c>
      <c r="Y621" s="90">
        <f t="shared" si="240"/>
        <v>0.5726460422317744</v>
      </c>
      <c r="Z621" s="90">
        <f t="shared" si="240"/>
        <v>0.61589114897502373</v>
      </c>
      <c r="AA621" s="90">
        <f t="shared" si="240"/>
        <v>0.58682219562779614</v>
      </c>
      <c r="AB621" s="90">
        <f t="shared" si="240"/>
        <v>0.66610155847315677</v>
      </c>
      <c r="AC621" s="90">
        <f t="shared" si="240"/>
        <v>0.54909269966527441</v>
      </c>
      <c r="AD621" s="90">
        <f t="shared" si="240"/>
        <v>0.55555642869191335</v>
      </c>
      <c r="AE621" s="90">
        <f t="shared" si="240"/>
        <v>0.56255995093715772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-174.49332757541885</v>
      </c>
      <c r="D624" s="28">
        <f t="shared" si="242"/>
        <v>-175.59930772896402</v>
      </c>
      <c r="E624" s="28">
        <f t="shared" si="242"/>
        <v>-177.18580967280172</v>
      </c>
      <c r="F624" s="28">
        <f t="shared" si="242"/>
        <v>-178.66857748041917</v>
      </c>
      <c r="G624" s="28">
        <f t="shared" si="242"/>
        <v>-181.43872142656718</v>
      </c>
      <c r="H624" s="28">
        <f t="shared" si="242"/>
        <v>-182.83430652303608</v>
      </c>
      <c r="I624" s="28">
        <f t="shared" si="242"/>
        <v>-183.7078724187069</v>
      </c>
      <c r="J624" s="28">
        <f t="shared" si="242"/>
        <v>-184.34454383530817</v>
      </c>
      <c r="K624" s="28">
        <f t="shared" si="242"/>
        <v>-184.84666871481184</v>
      </c>
      <c r="L624" s="28">
        <f t="shared" si="242"/>
        <v>-185.56870735253034</v>
      </c>
      <c r="M624" s="28">
        <f t="shared" si="242"/>
        <v>-185.89252737363842</v>
      </c>
      <c r="N624" s="28">
        <f t="shared" si="242"/>
        <v>-186.39531184982624</v>
      </c>
      <c r="O624" s="28">
        <f t="shared" si="242"/>
        <v>-186.77010291135136</v>
      </c>
      <c r="P624" s="28">
        <f t="shared" si="242"/>
        <v>-188.17767189699762</v>
      </c>
      <c r="Q624" s="28">
        <f t="shared" si="242"/>
        <v>-189.02287288627988</v>
      </c>
      <c r="R624" s="28">
        <f t="shared" si="242"/>
        <v>-189.58979061718006</v>
      </c>
      <c r="S624" s="28">
        <f t="shared" si="242"/>
        <v>-189.96901749502214</v>
      </c>
      <c r="T624" s="28">
        <f t="shared" si="242"/>
        <v>-189.96570202428134</v>
      </c>
      <c r="U624" s="28">
        <f t="shared" si="242"/>
        <v>-190.24900642469814</v>
      </c>
      <c r="V624" s="28">
        <f t="shared" si="242"/>
        <v>-190.25400108481412</v>
      </c>
      <c r="W624" s="28">
        <f t="shared" si="242"/>
        <v>-190.26188695837078</v>
      </c>
      <c r="X624" s="28">
        <f t="shared" si="242"/>
        <v>-190.26235469488765</v>
      </c>
      <c r="Y624" s="28">
        <f t="shared" si="242"/>
        <v>-190.26653469488764</v>
      </c>
      <c r="Z624" s="28">
        <f t="shared" si="242"/>
        <v>-190.28262196141671</v>
      </c>
      <c r="AA624" s="28">
        <f t="shared" si="242"/>
        <v>-190.33273967167423</v>
      </c>
      <c r="AB624" s="28">
        <f t="shared" si="242"/>
        <v>-190.33995952456613</v>
      </c>
      <c r="AC624" s="28">
        <f t="shared" si="242"/>
        <v>-190.34859819123278</v>
      </c>
      <c r="AD624" s="28">
        <f t="shared" si="242"/>
        <v>-190.36085952456611</v>
      </c>
      <c r="AE624" s="28">
        <f t="shared" si="242"/>
        <v>-190.36403829448608</v>
      </c>
    </row>
    <row r="625" spans="1:31" x14ac:dyDescent="0.2">
      <c r="A625" s="9" t="s">
        <v>549</v>
      </c>
      <c r="B625" s="4" t="s">
        <v>550</v>
      </c>
      <c r="C625" s="90">
        <f>+C556</f>
        <v>-174.49332757541885</v>
      </c>
      <c r="D625" s="90">
        <f t="shared" ref="D625:AE625" si="243">+D556</f>
        <v>-175.59930772896402</v>
      </c>
      <c r="E625" s="90">
        <f t="shared" si="243"/>
        <v>-177.18580967280172</v>
      </c>
      <c r="F625" s="90">
        <f t="shared" si="243"/>
        <v>-178.66857748041917</v>
      </c>
      <c r="G625" s="90">
        <f t="shared" si="243"/>
        <v>-181.43872142656718</v>
      </c>
      <c r="H625" s="90">
        <f t="shared" si="243"/>
        <v>-182.83430652303608</v>
      </c>
      <c r="I625" s="90">
        <f t="shared" si="243"/>
        <v>-183.7078724187069</v>
      </c>
      <c r="J625" s="90">
        <f t="shared" si="243"/>
        <v>-184.34454383530817</v>
      </c>
      <c r="K625" s="90">
        <f t="shared" si="243"/>
        <v>-184.84666871481184</v>
      </c>
      <c r="L625" s="90">
        <f t="shared" si="243"/>
        <v>-185.56870735253034</v>
      </c>
      <c r="M625" s="90">
        <f t="shared" si="243"/>
        <v>-185.89252737363842</v>
      </c>
      <c r="N625" s="90">
        <f t="shared" si="243"/>
        <v>-186.39531184982624</v>
      </c>
      <c r="O625" s="90">
        <f t="shared" si="243"/>
        <v>-186.77010291135136</v>
      </c>
      <c r="P625" s="90">
        <f t="shared" si="243"/>
        <v>-188.17767189699762</v>
      </c>
      <c r="Q625" s="90">
        <f t="shared" si="243"/>
        <v>-189.02287288627988</v>
      </c>
      <c r="R625" s="90">
        <f t="shared" si="243"/>
        <v>-189.58979061718006</v>
      </c>
      <c r="S625" s="90">
        <f t="shared" si="243"/>
        <v>-189.96901749502214</v>
      </c>
      <c r="T625" s="90">
        <f t="shared" si="243"/>
        <v>-189.96570202428134</v>
      </c>
      <c r="U625" s="90">
        <f t="shared" si="243"/>
        <v>-190.24900642469814</v>
      </c>
      <c r="V625" s="90">
        <f t="shared" si="243"/>
        <v>-190.25400108481412</v>
      </c>
      <c r="W625" s="90">
        <f t="shared" si="243"/>
        <v>-190.26188695837078</v>
      </c>
      <c r="X625" s="90">
        <f t="shared" si="243"/>
        <v>-190.26235469488765</v>
      </c>
      <c r="Y625" s="90">
        <f t="shared" si="243"/>
        <v>-190.26653469488764</v>
      </c>
      <c r="Z625" s="90">
        <f t="shared" si="243"/>
        <v>-190.28262196141671</v>
      </c>
      <c r="AA625" s="90">
        <f t="shared" si="243"/>
        <v>-190.33273967167423</v>
      </c>
      <c r="AB625" s="90">
        <f t="shared" si="243"/>
        <v>-190.33995952456613</v>
      </c>
      <c r="AC625" s="90">
        <f t="shared" si="243"/>
        <v>-190.34859819123278</v>
      </c>
      <c r="AD625" s="90">
        <f t="shared" si="243"/>
        <v>-190.36085952456611</v>
      </c>
      <c r="AE625" s="90">
        <f t="shared" si="243"/>
        <v>-190.36420352456608</v>
      </c>
    </row>
    <row r="626" spans="1:31" x14ac:dyDescent="0.2">
      <c r="A626" s="9" t="s">
        <v>668</v>
      </c>
      <c r="B626" s="4" t="s">
        <v>639</v>
      </c>
      <c r="C626" s="90">
        <f>+C559</f>
        <v>0</v>
      </c>
      <c r="D626" s="90">
        <f t="shared" ref="D626:AE626" si="244">+D559</f>
        <v>0</v>
      </c>
      <c r="E626" s="90">
        <f t="shared" si="244"/>
        <v>0</v>
      </c>
      <c r="F626" s="90">
        <f t="shared" si="244"/>
        <v>0</v>
      </c>
      <c r="G626" s="90">
        <f t="shared" si="244"/>
        <v>0</v>
      </c>
      <c r="H626" s="90">
        <f t="shared" si="244"/>
        <v>0</v>
      </c>
      <c r="I626" s="90">
        <f t="shared" si="244"/>
        <v>0</v>
      </c>
      <c r="J626" s="90">
        <f t="shared" si="244"/>
        <v>0</v>
      </c>
      <c r="K626" s="90">
        <f t="shared" si="244"/>
        <v>0</v>
      </c>
      <c r="L626" s="90">
        <f t="shared" si="244"/>
        <v>0</v>
      </c>
      <c r="M626" s="90">
        <f t="shared" si="244"/>
        <v>0</v>
      </c>
      <c r="N626" s="90">
        <f t="shared" si="244"/>
        <v>0</v>
      </c>
      <c r="O626" s="90">
        <f t="shared" si="244"/>
        <v>0</v>
      </c>
      <c r="P626" s="90">
        <f t="shared" si="244"/>
        <v>0</v>
      </c>
      <c r="Q626" s="90">
        <f t="shared" si="244"/>
        <v>0</v>
      </c>
      <c r="R626" s="90">
        <f t="shared" si="244"/>
        <v>0</v>
      </c>
      <c r="S626" s="90">
        <f t="shared" si="244"/>
        <v>0</v>
      </c>
      <c r="T626" s="90">
        <f t="shared" si="244"/>
        <v>0</v>
      </c>
      <c r="U626" s="90">
        <f t="shared" si="244"/>
        <v>0</v>
      </c>
      <c r="V626" s="90">
        <f t="shared" si="244"/>
        <v>0</v>
      </c>
      <c r="W626" s="90">
        <f t="shared" si="244"/>
        <v>0</v>
      </c>
      <c r="X626" s="90">
        <f t="shared" si="244"/>
        <v>0</v>
      </c>
      <c r="Y626" s="90">
        <f t="shared" si="244"/>
        <v>0</v>
      </c>
      <c r="Z626" s="90">
        <f t="shared" si="244"/>
        <v>0</v>
      </c>
      <c r="AA626" s="90">
        <f t="shared" si="244"/>
        <v>0</v>
      </c>
      <c r="AB626" s="90">
        <f t="shared" si="244"/>
        <v>0</v>
      </c>
      <c r="AC626" s="90">
        <f t="shared" si="244"/>
        <v>0</v>
      </c>
      <c r="AD626" s="90">
        <f t="shared" si="244"/>
        <v>0</v>
      </c>
      <c r="AE626" s="90">
        <f t="shared" si="244"/>
        <v>0</v>
      </c>
    </row>
    <row r="627" spans="1:31" x14ac:dyDescent="0.2">
      <c r="A627" s="9" t="s">
        <v>678</v>
      </c>
      <c r="B627" s="4" t="s">
        <v>645</v>
      </c>
      <c r="C627" s="90">
        <f>+C562</f>
        <v>0</v>
      </c>
      <c r="D627" s="90">
        <f t="shared" ref="D627:AE627" si="245">+D562</f>
        <v>0</v>
      </c>
      <c r="E627" s="90">
        <f t="shared" si="245"/>
        <v>0</v>
      </c>
      <c r="F627" s="90">
        <f t="shared" si="245"/>
        <v>0</v>
      </c>
      <c r="G627" s="90">
        <f t="shared" si="245"/>
        <v>0</v>
      </c>
      <c r="H627" s="90">
        <f t="shared" si="245"/>
        <v>0</v>
      </c>
      <c r="I627" s="90">
        <f t="shared" si="245"/>
        <v>0</v>
      </c>
      <c r="J627" s="90">
        <f t="shared" si="245"/>
        <v>0</v>
      </c>
      <c r="K627" s="90">
        <f t="shared" si="245"/>
        <v>0</v>
      </c>
      <c r="L627" s="90">
        <f t="shared" si="245"/>
        <v>0</v>
      </c>
      <c r="M627" s="90">
        <f t="shared" si="245"/>
        <v>0</v>
      </c>
      <c r="N627" s="90">
        <f t="shared" si="245"/>
        <v>0</v>
      </c>
      <c r="O627" s="90">
        <f t="shared" si="245"/>
        <v>0</v>
      </c>
      <c r="P627" s="90">
        <f t="shared" si="245"/>
        <v>0</v>
      </c>
      <c r="Q627" s="90">
        <f t="shared" si="245"/>
        <v>0</v>
      </c>
      <c r="R627" s="90">
        <f t="shared" si="245"/>
        <v>0</v>
      </c>
      <c r="S627" s="90">
        <f t="shared" si="245"/>
        <v>0</v>
      </c>
      <c r="T627" s="90">
        <f t="shared" si="245"/>
        <v>0</v>
      </c>
      <c r="U627" s="90">
        <f t="shared" si="245"/>
        <v>0</v>
      </c>
      <c r="V627" s="90">
        <f t="shared" si="245"/>
        <v>0</v>
      </c>
      <c r="W627" s="90">
        <f t="shared" si="245"/>
        <v>0</v>
      </c>
      <c r="X627" s="90">
        <f t="shared" si="245"/>
        <v>0</v>
      </c>
      <c r="Y627" s="90">
        <f t="shared" si="245"/>
        <v>0</v>
      </c>
      <c r="Z627" s="90">
        <f t="shared" si="245"/>
        <v>0</v>
      </c>
      <c r="AA627" s="90">
        <f t="shared" si="245"/>
        <v>0</v>
      </c>
      <c r="AB627" s="90">
        <f t="shared" si="245"/>
        <v>0</v>
      </c>
      <c r="AC627" s="90">
        <f t="shared" si="245"/>
        <v>0</v>
      </c>
      <c r="AD627" s="90">
        <f t="shared" si="245"/>
        <v>0</v>
      </c>
      <c r="AE627" s="90">
        <f t="shared" si="245"/>
        <v>1.6523007999999999E-4</v>
      </c>
    </row>
    <row r="628" spans="1:31" x14ac:dyDescent="0.2">
      <c r="A628" s="9" t="s">
        <v>688</v>
      </c>
      <c r="B628" s="4" t="s">
        <v>651</v>
      </c>
      <c r="C628" s="90">
        <f>+C565</f>
        <v>0</v>
      </c>
      <c r="D628" s="90">
        <f t="shared" ref="D628:AE628" si="246">+D565</f>
        <v>0</v>
      </c>
      <c r="E628" s="90">
        <f t="shared" si="246"/>
        <v>0</v>
      </c>
      <c r="F628" s="90">
        <f t="shared" si="246"/>
        <v>0</v>
      </c>
      <c r="G628" s="90">
        <f t="shared" si="246"/>
        <v>0</v>
      </c>
      <c r="H628" s="90">
        <f t="shared" si="246"/>
        <v>0</v>
      </c>
      <c r="I628" s="90">
        <f t="shared" si="246"/>
        <v>0</v>
      </c>
      <c r="J628" s="90">
        <f t="shared" si="246"/>
        <v>0</v>
      </c>
      <c r="K628" s="90">
        <f t="shared" si="246"/>
        <v>0</v>
      </c>
      <c r="L628" s="90">
        <f t="shared" si="246"/>
        <v>0</v>
      </c>
      <c r="M628" s="90">
        <f t="shared" si="246"/>
        <v>0</v>
      </c>
      <c r="N628" s="90">
        <f t="shared" si="246"/>
        <v>0</v>
      </c>
      <c r="O628" s="90">
        <f t="shared" si="246"/>
        <v>0</v>
      </c>
      <c r="P628" s="90">
        <f t="shared" si="246"/>
        <v>0</v>
      </c>
      <c r="Q628" s="90">
        <f t="shared" si="246"/>
        <v>0</v>
      </c>
      <c r="R628" s="90">
        <f t="shared" si="246"/>
        <v>0</v>
      </c>
      <c r="S628" s="90">
        <f t="shared" si="246"/>
        <v>0</v>
      </c>
      <c r="T628" s="90">
        <f t="shared" si="246"/>
        <v>0</v>
      </c>
      <c r="U628" s="90">
        <f t="shared" si="246"/>
        <v>0</v>
      </c>
      <c r="V628" s="90">
        <f t="shared" si="246"/>
        <v>0</v>
      </c>
      <c r="W628" s="90">
        <f t="shared" si="246"/>
        <v>0</v>
      </c>
      <c r="X628" s="90">
        <f t="shared" si="246"/>
        <v>0</v>
      </c>
      <c r="Y628" s="90">
        <f t="shared" si="246"/>
        <v>0</v>
      </c>
      <c r="Z628" s="90">
        <f t="shared" si="246"/>
        <v>0</v>
      </c>
      <c r="AA628" s="90">
        <f t="shared" si="246"/>
        <v>0</v>
      </c>
      <c r="AB628" s="90">
        <f t="shared" si="246"/>
        <v>0</v>
      </c>
      <c r="AC628" s="90">
        <f t="shared" si="246"/>
        <v>0</v>
      </c>
      <c r="AD628" s="90">
        <f t="shared" si="246"/>
        <v>0</v>
      </c>
      <c r="AE628" s="90">
        <f t="shared" si="246"/>
        <v>0</v>
      </c>
    </row>
    <row r="629" spans="1:31" x14ac:dyDescent="0.2">
      <c r="A629" s="9" t="s">
        <v>698</v>
      </c>
      <c r="B629" s="4" t="s">
        <v>657</v>
      </c>
      <c r="C629" s="90">
        <f>+C568</f>
        <v>0</v>
      </c>
      <c r="D629" s="90">
        <f t="shared" ref="D629:AE629" si="247">+D568</f>
        <v>0</v>
      </c>
      <c r="E629" s="90">
        <f t="shared" si="247"/>
        <v>0</v>
      </c>
      <c r="F629" s="90">
        <f t="shared" si="247"/>
        <v>0</v>
      </c>
      <c r="G629" s="90">
        <f t="shared" si="247"/>
        <v>0</v>
      </c>
      <c r="H629" s="90">
        <f t="shared" si="247"/>
        <v>0</v>
      </c>
      <c r="I629" s="90">
        <f t="shared" si="247"/>
        <v>0</v>
      </c>
      <c r="J629" s="90">
        <f t="shared" si="247"/>
        <v>0</v>
      </c>
      <c r="K629" s="90">
        <f t="shared" si="247"/>
        <v>0</v>
      </c>
      <c r="L629" s="90">
        <f t="shared" si="247"/>
        <v>0</v>
      </c>
      <c r="M629" s="90">
        <f t="shared" si="247"/>
        <v>0</v>
      </c>
      <c r="N629" s="90">
        <f t="shared" si="247"/>
        <v>0</v>
      </c>
      <c r="O629" s="90">
        <f t="shared" si="247"/>
        <v>0</v>
      </c>
      <c r="P629" s="90">
        <f t="shared" si="247"/>
        <v>0</v>
      </c>
      <c r="Q629" s="90">
        <f t="shared" si="247"/>
        <v>0</v>
      </c>
      <c r="R629" s="90">
        <f t="shared" si="247"/>
        <v>0</v>
      </c>
      <c r="S629" s="90">
        <f t="shared" si="247"/>
        <v>0</v>
      </c>
      <c r="T629" s="90">
        <f t="shared" si="247"/>
        <v>0</v>
      </c>
      <c r="U629" s="90">
        <f t="shared" si="247"/>
        <v>0</v>
      </c>
      <c r="V629" s="90">
        <f t="shared" si="247"/>
        <v>0</v>
      </c>
      <c r="W629" s="90">
        <f t="shared" si="247"/>
        <v>0</v>
      </c>
      <c r="X629" s="90">
        <f t="shared" si="247"/>
        <v>0</v>
      </c>
      <c r="Y629" s="90">
        <f t="shared" si="247"/>
        <v>0</v>
      </c>
      <c r="Z629" s="90">
        <f t="shared" si="247"/>
        <v>0</v>
      </c>
      <c r="AA629" s="90">
        <f t="shared" si="247"/>
        <v>0</v>
      </c>
      <c r="AB629" s="90">
        <f t="shared" si="247"/>
        <v>0</v>
      </c>
      <c r="AC629" s="90">
        <f t="shared" si="247"/>
        <v>0</v>
      </c>
      <c r="AD629" s="90">
        <f t="shared" si="247"/>
        <v>0</v>
      </c>
      <c r="AE629" s="90">
        <f t="shared" si="247"/>
        <v>0</v>
      </c>
    </row>
    <row r="630" spans="1:31" x14ac:dyDescent="0.2">
      <c r="A630" s="9" t="s">
        <v>708</v>
      </c>
      <c r="B630" s="4" t="s">
        <v>663</v>
      </c>
      <c r="C630" s="90">
        <f>+C571</f>
        <v>0</v>
      </c>
      <c r="D630" s="90">
        <f t="shared" ref="D630:AE630" si="248">+D571</f>
        <v>0</v>
      </c>
      <c r="E630" s="90">
        <f t="shared" si="248"/>
        <v>0</v>
      </c>
      <c r="F630" s="90">
        <f t="shared" si="248"/>
        <v>0</v>
      </c>
      <c r="G630" s="90">
        <f t="shared" si="248"/>
        <v>0</v>
      </c>
      <c r="H630" s="90">
        <f t="shared" si="248"/>
        <v>0</v>
      </c>
      <c r="I630" s="90">
        <f t="shared" si="248"/>
        <v>0</v>
      </c>
      <c r="J630" s="90">
        <f t="shared" si="248"/>
        <v>0</v>
      </c>
      <c r="K630" s="90">
        <f t="shared" si="248"/>
        <v>0</v>
      </c>
      <c r="L630" s="90">
        <f t="shared" si="248"/>
        <v>0</v>
      </c>
      <c r="M630" s="90">
        <f t="shared" si="248"/>
        <v>0</v>
      </c>
      <c r="N630" s="90">
        <f t="shared" si="248"/>
        <v>0</v>
      </c>
      <c r="O630" s="90">
        <f t="shared" si="248"/>
        <v>0</v>
      </c>
      <c r="P630" s="90">
        <f t="shared" si="248"/>
        <v>0</v>
      </c>
      <c r="Q630" s="90">
        <f t="shared" si="248"/>
        <v>0</v>
      </c>
      <c r="R630" s="90">
        <f t="shared" si="248"/>
        <v>0</v>
      </c>
      <c r="S630" s="90">
        <f t="shared" si="248"/>
        <v>0</v>
      </c>
      <c r="T630" s="90">
        <f t="shared" si="248"/>
        <v>0</v>
      </c>
      <c r="U630" s="90">
        <f t="shared" si="248"/>
        <v>0</v>
      </c>
      <c r="V630" s="90">
        <f t="shared" si="248"/>
        <v>0</v>
      </c>
      <c r="W630" s="90">
        <f t="shared" si="248"/>
        <v>0</v>
      </c>
      <c r="X630" s="90">
        <f t="shared" si="248"/>
        <v>0</v>
      </c>
      <c r="Y630" s="90">
        <f t="shared" si="248"/>
        <v>0</v>
      </c>
      <c r="Z630" s="90">
        <f t="shared" si="248"/>
        <v>0</v>
      </c>
      <c r="AA630" s="90">
        <f t="shared" si="248"/>
        <v>0</v>
      </c>
      <c r="AB630" s="90">
        <f t="shared" si="248"/>
        <v>0</v>
      </c>
      <c r="AC630" s="90">
        <f t="shared" si="248"/>
        <v>0</v>
      </c>
      <c r="AD630" s="90">
        <f t="shared" si="248"/>
        <v>0</v>
      </c>
      <c r="AE630" s="90">
        <f t="shared" si="248"/>
        <v>0</v>
      </c>
    </row>
    <row r="631" spans="1:31" x14ac:dyDescent="0.2">
      <c r="A631" s="9" t="s">
        <v>718</v>
      </c>
      <c r="B631" s="4" t="s">
        <v>719</v>
      </c>
      <c r="C631" s="90">
        <f>+C574</f>
        <v>0</v>
      </c>
      <c r="D631" s="90">
        <f t="shared" ref="D631:AE631" si="249">+D574</f>
        <v>0</v>
      </c>
      <c r="E631" s="90">
        <f t="shared" si="249"/>
        <v>0</v>
      </c>
      <c r="F631" s="90">
        <f t="shared" si="249"/>
        <v>0</v>
      </c>
      <c r="G631" s="90">
        <f t="shared" si="249"/>
        <v>0</v>
      </c>
      <c r="H631" s="90">
        <f t="shared" si="249"/>
        <v>0</v>
      </c>
      <c r="I631" s="90">
        <f t="shared" si="249"/>
        <v>0</v>
      </c>
      <c r="J631" s="90">
        <f t="shared" si="249"/>
        <v>0</v>
      </c>
      <c r="K631" s="90">
        <f t="shared" si="249"/>
        <v>0</v>
      </c>
      <c r="L631" s="90">
        <f t="shared" si="249"/>
        <v>0</v>
      </c>
      <c r="M631" s="90">
        <f t="shared" si="249"/>
        <v>0</v>
      </c>
      <c r="N631" s="90">
        <f t="shared" si="249"/>
        <v>0</v>
      </c>
      <c r="O631" s="90">
        <f t="shared" si="249"/>
        <v>0</v>
      </c>
      <c r="P631" s="90">
        <f t="shared" si="249"/>
        <v>0</v>
      </c>
      <c r="Q631" s="90">
        <f t="shared" si="249"/>
        <v>0</v>
      </c>
      <c r="R631" s="90">
        <f t="shared" si="249"/>
        <v>0</v>
      </c>
      <c r="S631" s="90">
        <f t="shared" si="249"/>
        <v>0</v>
      </c>
      <c r="T631" s="90">
        <f t="shared" si="249"/>
        <v>0</v>
      </c>
      <c r="U631" s="90">
        <f t="shared" si="249"/>
        <v>0</v>
      </c>
      <c r="V631" s="90">
        <f t="shared" si="249"/>
        <v>0</v>
      </c>
      <c r="W631" s="90">
        <f t="shared" si="249"/>
        <v>0</v>
      </c>
      <c r="X631" s="90">
        <f t="shared" si="249"/>
        <v>0</v>
      </c>
      <c r="Y631" s="90">
        <f t="shared" si="249"/>
        <v>0</v>
      </c>
      <c r="Z631" s="90">
        <f t="shared" si="249"/>
        <v>0</v>
      </c>
      <c r="AA631" s="90">
        <f t="shared" si="249"/>
        <v>0</v>
      </c>
      <c r="AB631" s="90">
        <f t="shared" si="249"/>
        <v>0</v>
      </c>
      <c r="AC631" s="90">
        <f t="shared" si="249"/>
        <v>0</v>
      </c>
      <c r="AD631" s="90">
        <f t="shared" si="249"/>
        <v>0</v>
      </c>
      <c r="AE631" s="90">
        <f t="shared" si="249"/>
        <v>0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8.7478963602410111</v>
      </c>
      <c r="D633" s="28">
        <f t="shared" si="251"/>
        <v>9.3152035165405795</v>
      </c>
      <c r="E633" s="28">
        <f t="shared" si="251"/>
        <v>10.140045953760897</v>
      </c>
      <c r="F633" s="28">
        <f t="shared" si="251"/>
        <v>10.181853569483394</v>
      </c>
      <c r="G633" s="28">
        <f t="shared" si="251"/>
        <v>10.570960014946372</v>
      </c>
      <c r="H633" s="28">
        <f t="shared" si="251"/>
        <v>11.528740453103822</v>
      </c>
      <c r="I633" s="28">
        <f t="shared" si="251"/>
        <v>19.668816090708777</v>
      </c>
      <c r="J633" s="28">
        <f t="shared" si="251"/>
        <v>20.960906835695514</v>
      </c>
      <c r="K633" s="28">
        <f t="shared" si="251"/>
        <v>20.888993640785571</v>
      </c>
      <c r="L633" s="28">
        <f t="shared" si="251"/>
        <v>21.259923913843018</v>
      </c>
      <c r="M633" s="28">
        <f t="shared" si="251"/>
        <v>21.750097806936672</v>
      </c>
      <c r="N633" s="28">
        <f t="shared" si="251"/>
        <v>24.83942425946266</v>
      </c>
      <c r="O633" s="28">
        <f t="shared" si="251"/>
        <v>23.256360727557833</v>
      </c>
      <c r="P633" s="28">
        <f t="shared" si="251"/>
        <v>25.694542003361253</v>
      </c>
      <c r="Q633" s="28">
        <f t="shared" si="251"/>
        <v>30.004104841553996</v>
      </c>
      <c r="R633" s="28">
        <f t="shared" si="251"/>
        <v>27.75610611006438</v>
      </c>
      <c r="S633" s="28">
        <f t="shared" si="251"/>
        <v>31.936874591496753</v>
      </c>
      <c r="T633" s="28">
        <f t="shared" si="251"/>
        <v>34.939642929146274</v>
      </c>
      <c r="U633" s="28">
        <f t="shared" si="251"/>
        <v>31.56956436379804</v>
      </c>
      <c r="V633" s="28">
        <f t="shared" si="251"/>
        <v>30.2386751436227</v>
      </c>
      <c r="W633" s="28">
        <f t="shared" si="251"/>
        <v>32.340722363163636</v>
      </c>
      <c r="X633" s="28">
        <f t="shared" si="251"/>
        <v>34.13087931705968</v>
      </c>
      <c r="Y633" s="28">
        <f t="shared" si="251"/>
        <v>34.585218154823153</v>
      </c>
      <c r="Z633" s="28">
        <f t="shared" si="251"/>
        <v>36.157055389430965</v>
      </c>
      <c r="AA633" s="28">
        <f t="shared" si="251"/>
        <v>40.325321589998111</v>
      </c>
      <c r="AB633" s="28">
        <f t="shared" si="251"/>
        <v>44.61995219053135</v>
      </c>
      <c r="AC633" s="28">
        <f t="shared" si="251"/>
        <v>47.1855047809361</v>
      </c>
      <c r="AD633" s="28">
        <f t="shared" si="251"/>
        <v>51.20837711056501</v>
      </c>
      <c r="AE633" s="28">
        <f t="shared" si="251"/>
        <v>53.271245167114429</v>
      </c>
    </row>
    <row r="634" spans="1:31" x14ac:dyDescent="0.2">
      <c r="A634" s="9" t="s">
        <v>723</v>
      </c>
      <c r="B634" s="4" t="s">
        <v>724</v>
      </c>
      <c r="C634" s="90">
        <f>+C577</f>
        <v>5.6693086194744406</v>
      </c>
      <c r="D634" s="90">
        <f t="shared" ref="D634:AE638" si="252">+D577</f>
        <v>5.838583766822369</v>
      </c>
      <c r="E634" s="90">
        <f t="shared" si="252"/>
        <v>6.039281725566136</v>
      </c>
      <c r="F634" s="90">
        <f t="shared" si="252"/>
        <v>6.3878649065338102</v>
      </c>
      <c r="G634" s="90">
        <f t="shared" si="252"/>
        <v>6.7410993237181476</v>
      </c>
      <c r="H634" s="90">
        <f t="shared" si="252"/>
        <v>7.1263747620911433</v>
      </c>
      <c r="I634" s="90">
        <f t="shared" si="252"/>
        <v>7.5274053145649269</v>
      </c>
      <c r="J634" s="90">
        <f t="shared" si="252"/>
        <v>7.9360106899950349</v>
      </c>
      <c r="K634" s="90">
        <f t="shared" si="252"/>
        <v>8.3616203097014896</v>
      </c>
      <c r="L634" s="90">
        <f t="shared" si="252"/>
        <v>8.7863661997544806</v>
      </c>
      <c r="M634" s="90">
        <f t="shared" si="252"/>
        <v>9.1914259367257678</v>
      </c>
      <c r="N634" s="90">
        <f t="shared" si="252"/>
        <v>9.9842684552344867</v>
      </c>
      <c r="O634" s="90">
        <f t="shared" si="252"/>
        <v>10.75747598510274</v>
      </c>
      <c r="P634" s="90">
        <f t="shared" si="252"/>
        <v>11.590717643299286</v>
      </c>
      <c r="Q634" s="90">
        <f t="shared" si="252"/>
        <v>12.464043949187955</v>
      </c>
      <c r="R634" s="90">
        <f t="shared" si="252"/>
        <v>13.395071296354054</v>
      </c>
      <c r="S634" s="90">
        <f t="shared" si="252"/>
        <v>14.314004770829714</v>
      </c>
      <c r="T634" s="90">
        <f t="shared" si="252"/>
        <v>15.249150704287855</v>
      </c>
      <c r="U634" s="90">
        <f t="shared" si="252"/>
        <v>16.119313830510727</v>
      </c>
      <c r="V634" s="90">
        <f t="shared" si="252"/>
        <v>17.04888598975969</v>
      </c>
      <c r="W634" s="90">
        <f t="shared" si="252"/>
        <v>17.908852131559978</v>
      </c>
      <c r="X634" s="90">
        <f t="shared" si="252"/>
        <v>18.859323532065915</v>
      </c>
      <c r="Y634" s="90">
        <f t="shared" si="252"/>
        <v>19.990312011021427</v>
      </c>
      <c r="Z634" s="90">
        <f t="shared" si="252"/>
        <v>21.3365913734884</v>
      </c>
      <c r="AA634" s="90">
        <f t="shared" si="252"/>
        <v>22.872387519115257</v>
      </c>
      <c r="AB634" s="90">
        <f t="shared" si="252"/>
        <v>25.095631628344933</v>
      </c>
      <c r="AC634" s="90">
        <f t="shared" si="252"/>
        <v>29.385354105147762</v>
      </c>
      <c r="AD634" s="90">
        <f t="shared" si="252"/>
        <v>33.909902284479024</v>
      </c>
      <c r="AE634" s="90">
        <f t="shared" si="252"/>
        <v>36.123145406723573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0.12248370822428735</v>
      </c>
      <c r="D636" s="90">
        <f t="shared" si="252"/>
        <v>0.1276180156291396</v>
      </c>
      <c r="E636" s="90">
        <f t="shared" si="252"/>
        <v>0.16530819011655662</v>
      </c>
      <c r="F636" s="90">
        <f t="shared" si="252"/>
        <v>0.16879860699761573</v>
      </c>
      <c r="G636" s="90">
        <f t="shared" si="252"/>
        <v>0.17134771218896896</v>
      </c>
      <c r="H636" s="90">
        <f t="shared" si="252"/>
        <v>0.17680970181675643</v>
      </c>
      <c r="I636" s="90">
        <f t="shared" si="252"/>
        <v>0.1804029518058608</v>
      </c>
      <c r="J636" s="90">
        <f t="shared" si="252"/>
        <v>0.18463696069257213</v>
      </c>
      <c r="K636" s="90">
        <f t="shared" si="252"/>
        <v>0.18664705764940268</v>
      </c>
      <c r="L636" s="90">
        <f t="shared" si="252"/>
        <v>0.18504445565209196</v>
      </c>
      <c r="M636" s="90">
        <f t="shared" si="252"/>
        <v>0.18799735421596858</v>
      </c>
      <c r="N636" s="90">
        <f t="shared" si="252"/>
        <v>0.19087468658793982</v>
      </c>
      <c r="O636" s="90">
        <f t="shared" si="252"/>
        <v>0.21504231178860791</v>
      </c>
      <c r="P636" s="90">
        <f t="shared" si="252"/>
        <v>0.2261263083438769</v>
      </c>
      <c r="Q636" s="90">
        <f t="shared" si="252"/>
        <v>0.23998448272696446</v>
      </c>
      <c r="R636" s="90">
        <f t="shared" si="252"/>
        <v>0.24337589667871479</v>
      </c>
      <c r="S636" s="90">
        <f t="shared" si="252"/>
        <v>0.25102856891232617</v>
      </c>
      <c r="T636" s="90">
        <f t="shared" si="252"/>
        <v>0.2441615674067146</v>
      </c>
      <c r="U636" s="90">
        <f t="shared" si="252"/>
        <v>0.25830334128189103</v>
      </c>
      <c r="V636" s="90">
        <f t="shared" si="252"/>
        <v>0.2540477775228957</v>
      </c>
      <c r="W636" s="90">
        <f t="shared" si="252"/>
        <v>0.27220694696422443</v>
      </c>
      <c r="X636" s="90">
        <f t="shared" si="252"/>
        <v>0.30489881966826615</v>
      </c>
      <c r="Y636" s="90">
        <f t="shared" si="252"/>
        <v>0.34383668655139332</v>
      </c>
      <c r="Z636" s="90">
        <f t="shared" si="252"/>
        <v>0.37574650073017662</v>
      </c>
      <c r="AA636" s="90">
        <f t="shared" si="252"/>
        <v>0.38759095711675179</v>
      </c>
      <c r="AB636" s="90">
        <f t="shared" si="252"/>
        <v>0.70791733204191565</v>
      </c>
      <c r="AC636" s="90">
        <f t="shared" si="252"/>
        <v>0.52769751108374996</v>
      </c>
      <c r="AD636" s="90">
        <f t="shared" si="252"/>
        <v>0.51201805465571637</v>
      </c>
      <c r="AE636" s="90">
        <f t="shared" si="252"/>
        <v>0.55725190060934671</v>
      </c>
    </row>
    <row r="637" spans="1:31" x14ac:dyDescent="0.2">
      <c r="A637" s="9" t="s">
        <v>736</v>
      </c>
      <c r="B637" s="4" t="s">
        <v>737</v>
      </c>
      <c r="C637" s="90">
        <f t="shared" si="253"/>
        <v>2.9561040325422834</v>
      </c>
      <c r="D637" s="90">
        <f t="shared" si="252"/>
        <v>3.3490017340890712</v>
      </c>
      <c r="E637" s="90">
        <f t="shared" si="252"/>
        <v>3.9354560380782044</v>
      </c>
      <c r="F637" s="90">
        <f t="shared" si="252"/>
        <v>3.6251900559519674</v>
      </c>
      <c r="G637" s="90">
        <f t="shared" si="252"/>
        <v>3.6585129790392554</v>
      </c>
      <c r="H637" s="90">
        <f t="shared" si="252"/>
        <v>4.2255559891959216</v>
      </c>
      <c r="I637" s="90">
        <f t="shared" si="252"/>
        <v>11.96100782433799</v>
      </c>
      <c r="J637" s="90">
        <f t="shared" si="252"/>
        <v>12.840259185007907</v>
      </c>
      <c r="K637" s="90">
        <f t="shared" si="252"/>
        <v>12.340726273434679</v>
      </c>
      <c r="L637" s="90">
        <f t="shared" si="252"/>
        <v>12.288513258436444</v>
      </c>
      <c r="M637" s="90">
        <f t="shared" si="252"/>
        <v>12.370674515994935</v>
      </c>
      <c r="N637" s="90">
        <f t="shared" si="252"/>
        <v>14.664281117640234</v>
      </c>
      <c r="O637" s="90">
        <f t="shared" si="252"/>
        <v>12.283842430666484</v>
      </c>
      <c r="P637" s="90">
        <f t="shared" si="252"/>
        <v>13.87769805171809</v>
      </c>
      <c r="Q637" s="90">
        <f t="shared" si="252"/>
        <v>17.300076409639075</v>
      </c>
      <c r="R637" s="90">
        <f t="shared" si="252"/>
        <v>14.117658917031612</v>
      </c>
      <c r="S637" s="90">
        <f t="shared" si="252"/>
        <v>17.371841251754713</v>
      </c>
      <c r="T637" s="90">
        <f t="shared" si="252"/>
        <v>19.446330657451703</v>
      </c>
      <c r="U637" s="90">
        <f t="shared" si="252"/>
        <v>15.191947192005422</v>
      </c>
      <c r="V637" s="90">
        <f t="shared" si="252"/>
        <v>12.935741376340113</v>
      </c>
      <c r="W637" s="90">
        <f t="shared" si="252"/>
        <v>14.159663284639432</v>
      </c>
      <c r="X637" s="90">
        <f t="shared" si="252"/>
        <v>14.966656965325496</v>
      </c>
      <c r="Y637" s="90">
        <f t="shared" si="252"/>
        <v>14.251069457250331</v>
      </c>
      <c r="Z637" s="90">
        <f t="shared" si="252"/>
        <v>14.444717515212387</v>
      </c>
      <c r="AA637" s="90">
        <f t="shared" si="252"/>
        <v>17.065343113766104</v>
      </c>
      <c r="AB637" s="90">
        <f t="shared" si="252"/>
        <v>18.816403230144505</v>
      </c>
      <c r="AC637" s="90">
        <f t="shared" si="252"/>
        <v>17.272453164704583</v>
      </c>
      <c r="AD637" s="90">
        <f t="shared" si="252"/>
        <v>16.786456771430263</v>
      </c>
      <c r="AE637" s="90">
        <f t="shared" si="252"/>
        <v>16.590847859781512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390.61818413482456</v>
      </c>
      <c r="D656" s="28">
        <f t="shared" si="256"/>
        <v>367.24736966629177</v>
      </c>
      <c r="E656" s="28">
        <f t="shared" si="256"/>
        <v>407.67080764276858</v>
      </c>
      <c r="F656" s="28">
        <f t="shared" si="256"/>
        <v>417.60965756875942</v>
      </c>
      <c r="G656" s="28">
        <f t="shared" si="256"/>
        <v>522.80541063465</v>
      </c>
      <c r="H656" s="28">
        <f t="shared" si="256"/>
        <v>623.46802422435019</v>
      </c>
      <c r="I656" s="28">
        <f t="shared" si="256"/>
        <v>684.45490122290414</v>
      </c>
      <c r="J656" s="28">
        <f t="shared" si="256"/>
        <v>905.54302720756505</v>
      </c>
      <c r="K656" s="28">
        <f t="shared" si="256"/>
        <v>970.01995861850776</v>
      </c>
      <c r="L656" s="28">
        <f t="shared" si="256"/>
        <v>2007.8034033809929</v>
      </c>
      <c r="M656" s="28">
        <f t="shared" si="256"/>
        <v>2047.0604066788519</v>
      </c>
      <c r="N656" s="28">
        <f t="shared" si="256"/>
        <v>1797.1505524900294</v>
      </c>
      <c r="O656" s="28">
        <f t="shared" si="256"/>
        <v>1630.5791980237225</v>
      </c>
      <c r="P656" s="28">
        <f t="shared" si="256"/>
        <v>1426.0669595404372</v>
      </c>
      <c r="Q656" s="28">
        <f t="shared" si="256"/>
        <v>1423.5661310700912</v>
      </c>
      <c r="R656" s="28">
        <f t="shared" si="256"/>
        <v>1400.0364166060913</v>
      </c>
      <c r="S656" s="28">
        <f t="shared" si="256"/>
        <v>1818.2738811506406</v>
      </c>
      <c r="T656" s="28">
        <f t="shared" si="256"/>
        <v>2131.9836089557252</v>
      </c>
      <c r="U656" s="28">
        <f t="shared" si="256"/>
        <v>2273.7053441577928</v>
      </c>
      <c r="V656" s="28">
        <f t="shared" si="256"/>
        <v>2442.2502195307247</v>
      </c>
      <c r="W656" s="28">
        <f t="shared" si="256"/>
        <v>2495.0056787749754</v>
      </c>
      <c r="X656" s="28">
        <f t="shared" si="256"/>
        <v>2550.8070292507273</v>
      </c>
      <c r="Y656" s="28">
        <f t="shared" si="256"/>
        <v>2159.5103381181652</v>
      </c>
      <c r="Z656" s="28">
        <f t="shared" si="256"/>
        <v>2142.4176071276443</v>
      </c>
      <c r="AA656" s="28">
        <f t="shared" si="256"/>
        <v>2279.2475418574008</v>
      </c>
      <c r="AB656" s="28">
        <f t="shared" si="256"/>
        <v>2521.7348848870633</v>
      </c>
      <c r="AC656" s="28">
        <f t="shared" si="256"/>
        <v>2034.855621911325</v>
      </c>
      <c r="AD656" s="28">
        <f t="shared" si="256"/>
        <v>1557.5501795604296</v>
      </c>
      <c r="AE656" s="28">
        <f t="shared" si="256"/>
        <v>1578.2407346103544</v>
      </c>
    </row>
    <row r="657" spans="1:31" x14ac:dyDescent="0.2">
      <c r="A657" s="6" t="s">
        <v>19</v>
      </c>
      <c r="B657" s="7" t="s">
        <v>20</v>
      </c>
      <c r="C657" s="21">
        <f>+C600</f>
        <v>535.77323979804817</v>
      </c>
      <c r="D657" s="21">
        <f t="shared" ref="D657:AE657" si="257">+D600</f>
        <v>512.98339757593806</v>
      </c>
      <c r="E657" s="21">
        <f t="shared" si="257"/>
        <v>553.98866582594928</v>
      </c>
      <c r="F657" s="21">
        <f t="shared" si="257"/>
        <v>564.96075760954568</v>
      </c>
      <c r="G657" s="21">
        <f t="shared" si="257"/>
        <v>672.32026631860663</v>
      </c>
      <c r="H657" s="21">
        <f t="shared" si="257"/>
        <v>773.24273954471403</v>
      </c>
      <c r="I657" s="21">
        <f t="shared" si="257"/>
        <v>827.2507864042484</v>
      </c>
      <c r="J657" s="21">
        <f t="shared" si="257"/>
        <v>1047.2919407841289</v>
      </c>
      <c r="K657" s="21">
        <f t="shared" si="257"/>
        <v>1112.4712627853321</v>
      </c>
      <c r="L657" s="21">
        <f t="shared" si="257"/>
        <v>2150.1732412607412</v>
      </c>
      <c r="M657" s="21">
        <f t="shared" si="257"/>
        <v>2189.0182454866822</v>
      </c>
      <c r="N657" s="21">
        <f t="shared" si="257"/>
        <v>1936.1709384049393</v>
      </c>
      <c r="O657" s="21">
        <f t="shared" si="257"/>
        <v>1770.7230056408127</v>
      </c>
      <c r="P657" s="21">
        <f t="shared" si="257"/>
        <v>1563.6505735919909</v>
      </c>
      <c r="Q657" s="21">
        <f t="shared" si="257"/>
        <v>1554.7929015373052</v>
      </c>
      <c r="R657" s="21">
        <f t="shared" si="257"/>
        <v>1534.5208901260762</v>
      </c>
      <c r="S657" s="21">
        <f t="shared" si="257"/>
        <v>1946.7498265702586</v>
      </c>
      <c r="T657" s="21">
        <f t="shared" si="257"/>
        <v>2253.5830101395186</v>
      </c>
      <c r="U657" s="21">
        <f t="shared" si="257"/>
        <v>2400.0186015582835</v>
      </c>
      <c r="V657" s="21">
        <f t="shared" si="257"/>
        <v>2567.9068330438499</v>
      </c>
      <c r="W657" s="21">
        <f t="shared" si="257"/>
        <v>2615.4214950597757</v>
      </c>
      <c r="X657" s="21">
        <f t="shared" si="257"/>
        <v>2663.9522573103932</v>
      </c>
      <c r="Y657" s="21">
        <f t="shared" si="257"/>
        <v>2269.2586347221772</v>
      </c>
      <c r="Z657" s="21">
        <f t="shared" si="257"/>
        <v>2248.4118865853939</v>
      </c>
      <c r="AA657" s="21">
        <f t="shared" si="257"/>
        <v>2375.4929010251894</v>
      </c>
      <c r="AB657" s="21">
        <f t="shared" si="257"/>
        <v>2611.0698419331848</v>
      </c>
      <c r="AC657" s="21">
        <f t="shared" si="257"/>
        <v>2119.6477943474201</v>
      </c>
      <c r="AD657" s="21">
        <f t="shared" si="257"/>
        <v>1636.4857406802159</v>
      </c>
      <c r="AE657" s="21">
        <f t="shared" si="257"/>
        <v>1655.8378758784322</v>
      </c>
    </row>
    <row r="658" spans="1:31" x14ac:dyDescent="0.2">
      <c r="A658" s="12" t="s">
        <v>248</v>
      </c>
      <c r="B658" s="7" t="s">
        <v>249</v>
      </c>
      <c r="C658" s="21">
        <f>+C604</f>
        <v>0.71204180688345098</v>
      </c>
      <c r="D658" s="21">
        <f t="shared" ref="D658:AE658" si="258">+D604</f>
        <v>0.70963123510705706</v>
      </c>
      <c r="E658" s="21">
        <f t="shared" si="258"/>
        <v>0.74574808609801502</v>
      </c>
      <c r="F658" s="21">
        <f t="shared" si="258"/>
        <v>0.75006370183272852</v>
      </c>
      <c r="G658" s="21">
        <f t="shared" si="258"/>
        <v>0.86403193892270547</v>
      </c>
      <c r="H658" s="21">
        <f t="shared" si="258"/>
        <v>0.97858973376456437</v>
      </c>
      <c r="I658" s="21">
        <f t="shared" si="258"/>
        <v>1.2271984889886045</v>
      </c>
      <c r="J658" s="21">
        <f t="shared" si="258"/>
        <v>1.7543878350607898</v>
      </c>
      <c r="K658" s="21">
        <f t="shared" si="258"/>
        <v>1.8016976831214473</v>
      </c>
      <c r="L658" s="21">
        <f t="shared" si="258"/>
        <v>2.1795033325611071</v>
      </c>
      <c r="M658" s="21">
        <f t="shared" si="258"/>
        <v>2.8213123675811098</v>
      </c>
      <c r="N658" s="21">
        <f t="shared" si="258"/>
        <v>3.4509633542180769</v>
      </c>
      <c r="O658" s="21">
        <f t="shared" si="258"/>
        <v>4.2442583051514404</v>
      </c>
      <c r="P658" s="21">
        <f t="shared" si="258"/>
        <v>6.1843837647812547</v>
      </c>
      <c r="Q658" s="21">
        <f t="shared" si="258"/>
        <v>8.7493668787383694</v>
      </c>
      <c r="R658" s="21">
        <f t="shared" si="258"/>
        <v>8.8028275316710509</v>
      </c>
      <c r="S658" s="21">
        <f t="shared" si="258"/>
        <v>10.994160832755069</v>
      </c>
      <c r="T658" s="21">
        <f t="shared" si="258"/>
        <v>14.755610126100075</v>
      </c>
      <c r="U658" s="21">
        <f t="shared" si="258"/>
        <v>13.469369342328537</v>
      </c>
      <c r="V658" s="21">
        <f t="shared" si="258"/>
        <v>15.458237099500661</v>
      </c>
      <c r="W658" s="21">
        <f t="shared" si="258"/>
        <v>18.52797019284727</v>
      </c>
      <c r="X658" s="21">
        <f t="shared" si="258"/>
        <v>24.524692201372368</v>
      </c>
      <c r="Y658" s="21">
        <f t="shared" si="258"/>
        <v>27.83879426505737</v>
      </c>
      <c r="Z658" s="21">
        <f t="shared" si="258"/>
        <v>30.044035867923849</v>
      </c>
      <c r="AA658" s="21">
        <f t="shared" si="258"/>
        <v>35.716258228722033</v>
      </c>
      <c r="AB658" s="21">
        <f t="shared" si="258"/>
        <v>38.267170453363278</v>
      </c>
      <c r="AC658" s="21">
        <f t="shared" si="258"/>
        <v>40.190443798730769</v>
      </c>
      <c r="AD658" s="21">
        <f t="shared" si="258"/>
        <v>41.868093875051628</v>
      </c>
      <c r="AE658" s="21">
        <f t="shared" si="258"/>
        <v>40.941568326573048</v>
      </c>
    </row>
    <row r="659" spans="1:31" x14ac:dyDescent="0.2">
      <c r="A659" s="12" t="s">
        <v>390</v>
      </c>
      <c r="B659" s="7" t="s">
        <v>391</v>
      </c>
      <c r="C659" s="21">
        <f>+C613</f>
        <v>19.878333745070822</v>
      </c>
      <c r="D659" s="21">
        <f t="shared" ref="D659:AE659" si="259">+D613</f>
        <v>19.838445067670165</v>
      </c>
      <c r="E659" s="21">
        <f t="shared" si="259"/>
        <v>19.982157449762095</v>
      </c>
      <c r="F659" s="21">
        <f t="shared" si="259"/>
        <v>20.385560168316818</v>
      </c>
      <c r="G659" s="21">
        <f t="shared" si="259"/>
        <v>20.488873788741433</v>
      </c>
      <c r="H659" s="21">
        <f t="shared" si="259"/>
        <v>20.552261015803758</v>
      </c>
      <c r="I659" s="21">
        <f t="shared" si="259"/>
        <v>20.015972657665184</v>
      </c>
      <c r="J659" s="21">
        <f t="shared" si="259"/>
        <v>19.880335587988185</v>
      </c>
      <c r="K659" s="21">
        <f t="shared" si="259"/>
        <v>19.704673224080612</v>
      </c>
      <c r="L659" s="21">
        <f t="shared" si="259"/>
        <v>19.759442226377935</v>
      </c>
      <c r="M659" s="21">
        <f t="shared" si="259"/>
        <v>19.3632783912904</v>
      </c>
      <c r="N659" s="21">
        <f t="shared" si="259"/>
        <v>19.084538321235481</v>
      </c>
      <c r="O659" s="21">
        <f t="shared" si="259"/>
        <v>19.12567626155186</v>
      </c>
      <c r="P659" s="21">
        <f t="shared" si="259"/>
        <v>18.715132077301693</v>
      </c>
      <c r="Q659" s="21">
        <f t="shared" si="259"/>
        <v>19.042630698773646</v>
      </c>
      <c r="R659" s="21">
        <f t="shared" si="259"/>
        <v>18.546383455459907</v>
      </c>
      <c r="S659" s="21">
        <f t="shared" si="259"/>
        <v>18.562036651152216</v>
      </c>
      <c r="T659" s="21">
        <f t="shared" si="259"/>
        <v>18.671047785240972</v>
      </c>
      <c r="U659" s="21">
        <f t="shared" si="259"/>
        <v>18.896815318080414</v>
      </c>
      <c r="V659" s="21">
        <f t="shared" si="259"/>
        <v>18.900475328565136</v>
      </c>
      <c r="W659" s="21">
        <f t="shared" si="259"/>
        <v>18.977378117559738</v>
      </c>
      <c r="X659" s="21">
        <f t="shared" si="259"/>
        <v>18.461555116789665</v>
      </c>
      <c r="Y659" s="21">
        <f t="shared" si="259"/>
        <v>18.094225670994874</v>
      </c>
      <c r="Z659" s="21">
        <f t="shared" si="259"/>
        <v>18.087251246312501</v>
      </c>
      <c r="AA659" s="21">
        <f t="shared" si="259"/>
        <v>18.0458006851654</v>
      </c>
      <c r="AB659" s="21">
        <f t="shared" si="259"/>
        <v>18.117879834550063</v>
      </c>
      <c r="AC659" s="21">
        <f t="shared" si="259"/>
        <v>18.180477175470379</v>
      </c>
      <c r="AD659" s="21">
        <f t="shared" si="259"/>
        <v>18.348827419163147</v>
      </c>
      <c r="AE659" s="21">
        <f t="shared" si="259"/>
        <v>18.554083532720899</v>
      </c>
    </row>
    <row r="660" spans="1:31" x14ac:dyDescent="0.2">
      <c r="A660" s="12" t="s">
        <v>548</v>
      </c>
      <c r="B660" s="7" t="s">
        <v>804</v>
      </c>
      <c r="C660" s="21">
        <f>+C624</f>
        <v>-174.49332757541885</v>
      </c>
      <c r="D660" s="21">
        <f t="shared" ref="D660:AE660" si="260">+D624</f>
        <v>-175.59930772896402</v>
      </c>
      <c r="E660" s="21">
        <f t="shared" si="260"/>
        <v>-177.18580967280172</v>
      </c>
      <c r="F660" s="21">
        <f t="shared" si="260"/>
        <v>-178.66857748041917</v>
      </c>
      <c r="G660" s="21">
        <f t="shared" si="260"/>
        <v>-181.43872142656718</v>
      </c>
      <c r="H660" s="21">
        <f t="shared" si="260"/>
        <v>-182.83430652303608</v>
      </c>
      <c r="I660" s="21">
        <f t="shared" si="260"/>
        <v>-183.7078724187069</v>
      </c>
      <c r="J660" s="21">
        <f t="shared" si="260"/>
        <v>-184.34454383530817</v>
      </c>
      <c r="K660" s="21">
        <f t="shared" si="260"/>
        <v>-184.84666871481184</v>
      </c>
      <c r="L660" s="21">
        <f t="shared" si="260"/>
        <v>-185.56870735253034</v>
      </c>
      <c r="M660" s="21">
        <f t="shared" si="260"/>
        <v>-185.89252737363842</v>
      </c>
      <c r="N660" s="21">
        <f t="shared" si="260"/>
        <v>-186.39531184982624</v>
      </c>
      <c r="O660" s="21">
        <f t="shared" si="260"/>
        <v>-186.77010291135136</v>
      </c>
      <c r="P660" s="21">
        <f t="shared" si="260"/>
        <v>-188.17767189699762</v>
      </c>
      <c r="Q660" s="21">
        <f t="shared" si="260"/>
        <v>-189.02287288627988</v>
      </c>
      <c r="R660" s="21">
        <f t="shared" si="260"/>
        <v>-189.58979061718006</v>
      </c>
      <c r="S660" s="21">
        <f t="shared" si="260"/>
        <v>-189.96901749502214</v>
      </c>
      <c r="T660" s="21">
        <f t="shared" si="260"/>
        <v>-189.96570202428134</v>
      </c>
      <c r="U660" s="21">
        <f t="shared" si="260"/>
        <v>-190.24900642469814</v>
      </c>
      <c r="V660" s="21">
        <f t="shared" si="260"/>
        <v>-190.25400108481412</v>
      </c>
      <c r="W660" s="21">
        <f t="shared" si="260"/>
        <v>-190.26188695837078</v>
      </c>
      <c r="X660" s="21">
        <f t="shared" si="260"/>
        <v>-190.26235469488765</v>
      </c>
      <c r="Y660" s="21">
        <f t="shared" si="260"/>
        <v>-190.26653469488764</v>
      </c>
      <c r="Z660" s="21">
        <f t="shared" si="260"/>
        <v>-190.28262196141671</v>
      </c>
      <c r="AA660" s="21">
        <f t="shared" si="260"/>
        <v>-190.33273967167423</v>
      </c>
      <c r="AB660" s="21">
        <f t="shared" si="260"/>
        <v>-190.33995952456613</v>
      </c>
      <c r="AC660" s="21">
        <f t="shared" si="260"/>
        <v>-190.34859819123278</v>
      </c>
      <c r="AD660" s="21">
        <f t="shared" si="260"/>
        <v>-190.36085952456611</v>
      </c>
      <c r="AE660" s="21">
        <f t="shared" si="260"/>
        <v>-190.36403829448608</v>
      </c>
    </row>
    <row r="661" spans="1:31" x14ac:dyDescent="0.2">
      <c r="A661" s="12" t="s">
        <v>721</v>
      </c>
      <c r="B661" s="7" t="s">
        <v>722</v>
      </c>
      <c r="C661" s="21">
        <f>+C633</f>
        <v>8.7478963602410111</v>
      </c>
      <c r="D661" s="21">
        <f t="shared" ref="D661:AE661" si="261">+D633</f>
        <v>9.3152035165405795</v>
      </c>
      <c r="E661" s="21">
        <f t="shared" si="261"/>
        <v>10.140045953760897</v>
      </c>
      <c r="F661" s="21">
        <f t="shared" si="261"/>
        <v>10.181853569483394</v>
      </c>
      <c r="G661" s="21">
        <f t="shared" si="261"/>
        <v>10.570960014946372</v>
      </c>
      <c r="H661" s="21">
        <f t="shared" si="261"/>
        <v>11.528740453103822</v>
      </c>
      <c r="I661" s="21">
        <f t="shared" si="261"/>
        <v>19.668816090708777</v>
      </c>
      <c r="J661" s="21">
        <f t="shared" si="261"/>
        <v>20.960906835695514</v>
      </c>
      <c r="K661" s="21">
        <f t="shared" si="261"/>
        <v>20.888993640785571</v>
      </c>
      <c r="L661" s="21">
        <f t="shared" si="261"/>
        <v>21.259923913843018</v>
      </c>
      <c r="M661" s="21">
        <f t="shared" si="261"/>
        <v>21.750097806936672</v>
      </c>
      <c r="N661" s="21">
        <f t="shared" si="261"/>
        <v>24.83942425946266</v>
      </c>
      <c r="O661" s="21">
        <f t="shared" si="261"/>
        <v>23.256360727557833</v>
      </c>
      <c r="P661" s="21">
        <f t="shared" si="261"/>
        <v>25.694542003361253</v>
      </c>
      <c r="Q661" s="21">
        <f t="shared" si="261"/>
        <v>30.004104841553996</v>
      </c>
      <c r="R661" s="21">
        <f t="shared" si="261"/>
        <v>27.75610611006438</v>
      </c>
      <c r="S661" s="21">
        <f t="shared" si="261"/>
        <v>31.936874591496753</v>
      </c>
      <c r="T661" s="21">
        <f t="shared" si="261"/>
        <v>34.939642929146274</v>
      </c>
      <c r="U661" s="21">
        <f t="shared" si="261"/>
        <v>31.56956436379804</v>
      </c>
      <c r="V661" s="21">
        <f t="shared" si="261"/>
        <v>30.2386751436227</v>
      </c>
      <c r="W661" s="21">
        <f t="shared" si="261"/>
        <v>32.340722363163636</v>
      </c>
      <c r="X661" s="21">
        <f t="shared" si="261"/>
        <v>34.13087931705968</v>
      </c>
      <c r="Y661" s="21">
        <f t="shared" si="261"/>
        <v>34.585218154823153</v>
      </c>
      <c r="Z661" s="21">
        <f t="shared" si="261"/>
        <v>36.157055389430965</v>
      </c>
      <c r="AA661" s="21">
        <f t="shared" si="261"/>
        <v>40.325321589998111</v>
      </c>
      <c r="AB661" s="21">
        <f t="shared" si="261"/>
        <v>44.61995219053135</v>
      </c>
      <c r="AC661" s="21">
        <f t="shared" si="261"/>
        <v>47.1855047809361</v>
      </c>
      <c r="AD661" s="21">
        <f t="shared" si="261"/>
        <v>51.20837711056501</v>
      </c>
      <c r="AE661" s="21">
        <f t="shared" si="261"/>
        <v>53.271245167114429</v>
      </c>
    </row>
    <row r="663" spans="1:31" x14ac:dyDescent="0.2">
      <c r="A663" s="137" t="s">
        <v>17</v>
      </c>
      <c r="B663" s="137" t="s">
        <v>18</v>
      </c>
      <c r="C663" s="137">
        <v>1990</v>
      </c>
      <c r="D663" s="137">
        <v>1991</v>
      </c>
      <c r="E663" s="137">
        <v>1992</v>
      </c>
      <c r="F663" s="137">
        <v>1993</v>
      </c>
      <c r="G663" s="137">
        <v>1994</v>
      </c>
      <c r="H663" s="137">
        <v>1995</v>
      </c>
      <c r="I663" s="137">
        <v>1996</v>
      </c>
      <c r="J663" s="137">
        <v>1997</v>
      </c>
      <c r="K663" s="137">
        <v>1998</v>
      </c>
      <c r="L663" s="137">
        <v>1999</v>
      </c>
      <c r="M663" s="137">
        <v>2000</v>
      </c>
      <c r="N663" s="137">
        <v>2001</v>
      </c>
      <c r="O663" s="137">
        <v>2002</v>
      </c>
      <c r="P663" s="137">
        <v>2003</v>
      </c>
      <c r="Q663" s="137">
        <v>2004</v>
      </c>
      <c r="R663" s="137">
        <v>2005</v>
      </c>
      <c r="S663" s="137">
        <v>2006</v>
      </c>
      <c r="T663" s="137">
        <v>2007</v>
      </c>
      <c r="U663" s="137">
        <v>2008</v>
      </c>
      <c r="V663" s="137">
        <v>2009</v>
      </c>
      <c r="W663" s="137">
        <v>2010</v>
      </c>
      <c r="X663" s="137">
        <v>2011</v>
      </c>
      <c r="Y663" s="137">
        <v>2012</v>
      </c>
      <c r="Z663" s="137">
        <v>2013</v>
      </c>
      <c r="AA663" s="137">
        <v>2014</v>
      </c>
      <c r="AB663" s="137">
        <v>2015</v>
      </c>
      <c r="AC663" s="137">
        <v>2016</v>
      </c>
      <c r="AD663" s="137">
        <v>2017</v>
      </c>
      <c r="AE663" s="137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3">
        <v>0</v>
      </c>
      <c r="AE668" s="143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76" priority="368" operator="equal">
      <formula>0</formula>
    </cfRule>
  </conditionalFormatting>
  <conditionalFormatting sqref="A425:B426 A430:B431 A434:B437 A427:A429">
    <cfRule type="cellIs" dxfId="175" priority="127" operator="lessThan">
      <formula>0</formula>
    </cfRule>
  </conditionalFormatting>
  <conditionalFormatting sqref="A432:B433">
    <cfRule type="cellIs" dxfId="174" priority="126" operator="lessThan">
      <formula>0</formula>
    </cfRule>
  </conditionalFormatting>
  <conditionalFormatting sqref="B555 A576:B581">
    <cfRule type="cellIs" dxfId="173" priority="125" operator="lessThan">
      <formula>0</formula>
    </cfRule>
  </conditionalFormatting>
  <conditionalFormatting sqref="A633:B638 B624">
    <cfRule type="cellIs" dxfId="172" priority="124" operator="lessThan">
      <formula>0</formula>
    </cfRule>
  </conditionalFormatting>
  <conditionalFormatting sqref="A661:B661">
    <cfRule type="cellIs" dxfId="171" priority="123" operator="lessThan">
      <formula>0</formula>
    </cfRule>
  </conditionalFormatting>
  <conditionalFormatting sqref="B659:B660">
    <cfRule type="cellIs" dxfId="170" priority="122" operator="lessThan">
      <formula>0</formula>
    </cfRule>
  </conditionalFormatting>
  <conditionalFormatting sqref="B613">
    <cfRule type="cellIs" dxfId="169" priority="121" operator="lessThan">
      <formula>0</formula>
    </cfRule>
  </conditionalFormatting>
  <conditionalFormatting sqref="C434 C431 C425:C426">
    <cfRule type="cellIs" dxfId="168" priority="120" operator="lessThan">
      <formula>0</formula>
    </cfRule>
  </conditionalFormatting>
  <conditionalFormatting sqref="C613">
    <cfRule type="cellIs" dxfId="167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66" priority="117" operator="lessThan">
      <formula>0</formula>
    </cfRule>
  </conditionalFormatting>
  <conditionalFormatting sqref="C633 C624">
    <cfRule type="cellIs" dxfId="165" priority="115" operator="lessThan">
      <formula>0</formula>
    </cfRule>
  </conditionalFormatting>
  <conditionalFormatting sqref="C315">
    <cfRule type="cellIs" dxfId="164" priority="113" operator="lessThan">
      <formula>0</formula>
    </cfRule>
  </conditionalFormatting>
  <conditionalFormatting sqref="C328">
    <cfRule type="cellIs" dxfId="163" priority="114" operator="lessThan">
      <formula>0</formula>
    </cfRule>
  </conditionalFormatting>
  <conditionalFormatting sqref="C252">
    <cfRule type="cellIs" dxfId="162" priority="101" operator="lessThan">
      <formula>0</formula>
    </cfRule>
  </conditionalFormatting>
  <conditionalFormatting sqref="C195">
    <cfRule type="cellIs" dxfId="161" priority="112" operator="lessThan">
      <formula>0</formula>
    </cfRule>
  </conditionalFormatting>
  <conditionalFormatting sqref="C202">
    <cfRule type="cellIs" dxfId="160" priority="111" operator="lessThan">
      <formula>0</formula>
    </cfRule>
  </conditionalFormatting>
  <conditionalFormatting sqref="C206">
    <cfRule type="cellIs" dxfId="159" priority="110" operator="lessThan">
      <formula>0</formula>
    </cfRule>
  </conditionalFormatting>
  <conditionalFormatting sqref="C213">
    <cfRule type="cellIs" dxfId="158" priority="109" operator="lessThan">
      <formula>0</formula>
    </cfRule>
  </conditionalFormatting>
  <conditionalFormatting sqref="C216:C217">
    <cfRule type="cellIs" dxfId="157" priority="108" operator="lessThan">
      <formula>0</formula>
    </cfRule>
  </conditionalFormatting>
  <conditionalFormatting sqref="C219">
    <cfRule type="cellIs" dxfId="156" priority="107" operator="lessThan">
      <formula>0</formula>
    </cfRule>
  </conditionalFormatting>
  <conditionalFormatting sqref="C226">
    <cfRule type="cellIs" dxfId="155" priority="106" operator="lessThan">
      <formula>0</formula>
    </cfRule>
  </conditionalFormatting>
  <conditionalFormatting sqref="C230">
    <cfRule type="cellIs" dxfId="154" priority="105" operator="lessThan">
      <formula>0</formula>
    </cfRule>
  </conditionalFormatting>
  <conditionalFormatting sqref="C237">
    <cfRule type="cellIs" dxfId="153" priority="104" operator="lessThan">
      <formula>0</formula>
    </cfRule>
  </conditionalFormatting>
  <conditionalFormatting sqref="C240">
    <cfRule type="cellIs" dxfId="152" priority="103" operator="lessThan">
      <formula>0</formula>
    </cfRule>
  </conditionalFormatting>
  <conditionalFormatting sqref="C244">
    <cfRule type="cellIs" dxfId="151" priority="102" operator="lessThan">
      <formula>0</formula>
    </cfRule>
  </conditionalFormatting>
  <conditionalFormatting sqref="C257:C258">
    <cfRule type="cellIs" dxfId="150" priority="100" operator="lessThan">
      <formula>0</formula>
    </cfRule>
  </conditionalFormatting>
  <conditionalFormatting sqref="C260">
    <cfRule type="cellIs" dxfId="149" priority="99" operator="lessThan">
      <formula>0</formula>
    </cfRule>
  </conditionalFormatting>
  <conditionalFormatting sqref="C269:C270">
    <cfRule type="cellIs" dxfId="148" priority="98" operator="lessThan">
      <formula>0</formula>
    </cfRule>
  </conditionalFormatting>
  <conditionalFormatting sqref="C272">
    <cfRule type="cellIs" dxfId="147" priority="97" operator="lessThan">
      <formula>0</formula>
    </cfRule>
  </conditionalFormatting>
  <conditionalFormatting sqref="C277">
    <cfRule type="cellIs" dxfId="146" priority="96" operator="lessThan">
      <formula>0</formula>
    </cfRule>
  </conditionalFormatting>
  <conditionalFormatting sqref="C279">
    <cfRule type="cellIs" dxfId="145" priority="95" operator="lessThan">
      <formula>0</formula>
    </cfRule>
  </conditionalFormatting>
  <conditionalFormatting sqref="C287">
    <cfRule type="cellIs" dxfId="144" priority="94" operator="lessThan">
      <formula>0</formula>
    </cfRule>
  </conditionalFormatting>
  <conditionalFormatting sqref="C291">
    <cfRule type="cellIs" dxfId="143" priority="93" operator="lessThan">
      <formula>0</formula>
    </cfRule>
  </conditionalFormatting>
  <conditionalFormatting sqref="C453">
    <cfRule type="cellIs" dxfId="142" priority="88" operator="lessThan">
      <formula>0</formula>
    </cfRule>
  </conditionalFormatting>
  <conditionalFormatting sqref="C453">
    <cfRule type="cellIs" dxfId="141" priority="86" operator="equal">
      <formula>0</formula>
    </cfRule>
    <cfRule type="cellIs" dxfId="140" priority="87" operator="equal">
      <formula>0</formula>
    </cfRule>
  </conditionalFormatting>
  <conditionalFormatting sqref="C191:C193">
    <cfRule type="cellIs" dxfId="139" priority="85" operator="lessThan">
      <formula>0</formula>
    </cfRule>
  </conditionalFormatting>
  <conditionalFormatting sqref="C597">
    <cfRule type="cellIs" dxfId="138" priority="83" operator="lessThan">
      <formula>0</formula>
    </cfRule>
  </conditionalFormatting>
  <conditionalFormatting sqref="C597">
    <cfRule type="cellIs" dxfId="137" priority="81" operator="equal">
      <formula>0</formula>
    </cfRule>
    <cfRule type="cellIs" dxfId="136" priority="82" operator="equal">
      <formula>0</formula>
    </cfRule>
  </conditionalFormatting>
  <conditionalFormatting sqref="C654">
    <cfRule type="cellIs" dxfId="135" priority="80" operator="lessThan">
      <formula>0</formula>
    </cfRule>
  </conditionalFormatting>
  <conditionalFormatting sqref="C654">
    <cfRule type="cellIs" dxfId="134" priority="78" operator="equal">
      <formula>0</formula>
    </cfRule>
    <cfRule type="cellIs" dxfId="133" priority="79" operator="equal">
      <formula>0</formula>
    </cfRule>
  </conditionalFormatting>
  <conditionalFormatting sqref="C355">
    <cfRule type="cellIs" dxfId="132" priority="77" operator="lessThan">
      <formula>0</formula>
    </cfRule>
  </conditionalFormatting>
  <conditionalFormatting sqref="C367">
    <cfRule type="cellIs" dxfId="131" priority="76" operator="lessThan">
      <formula>0</formula>
    </cfRule>
  </conditionalFormatting>
  <conditionalFormatting sqref="C566:C567">
    <cfRule type="cellIs" dxfId="130" priority="71" operator="lessThan">
      <formula>0</formula>
    </cfRule>
  </conditionalFormatting>
  <conditionalFormatting sqref="C555:C556 C571 C568 C565 C562 C559 C574:C577">
    <cfRule type="cellIs" dxfId="129" priority="75" operator="lessThan">
      <formula>0</formula>
    </cfRule>
  </conditionalFormatting>
  <conditionalFormatting sqref="C557:C558">
    <cfRule type="cellIs" dxfId="128" priority="74" operator="lessThan">
      <formula>0</formula>
    </cfRule>
  </conditionalFormatting>
  <conditionalFormatting sqref="C560:C561">
    <cfRule type="cellIs" dxfId="127" priority="73" operator="lessThan">
      <formula>0</formula>
    </cfRule>
  </conditionalFormatting>
  <conditionalFormatting sqref="C563:C564">
    <cfRule type="cellIs" dxfId="126" priority="72" operator="lessThan">
      <formula>0</formula>
    </cfRule>
  </conditionalFormatting>
  <conditionalFormatting sqref="C569:C570">
    <cfRule type="cellIs" dxfId="125" priority="70" operator="lessThan">
      <formula>0</formula>
    </cfRule>
  </conditionalFormatting>
  <conditionalFormatting sqref="C572:C573">
    <cfRule type="cellIs" dxfId="124" priority="69" operator="lessThan">
      <formula>0</formula>
    </cfRule>
  </conditionalFormatting>
  <conditionalFormatting sqref="C578:C579">
    <cfRule type="cellIs" dxfId="123" priority="68" operator="lessThan">
      <formula>0</formula>
    </cfRule>
  </conditionalFormatting>
  <conditionalFormatting sqref="C585:C586">
    <cfRule type="cellIs" dxfId="122" priority="67" operator="lessThan">
      <formula>0</formula>
    </cfRule>
  </conditionalFormatting>
  <conditionalFormatting sqref="C541 C549:C554 C544:C545">
    <cfRule type="cellIs" dxfId="121" priority="66" operator="lessThan">
      <formula>0</formula>
    </cfRule>
  </conditionalFormatting>
  <conditionalFormatting sqref="C524">
    <cfRule type="cellIs" dxfId="120" priority="65" operator="lessThan">
      <formula>0</formula>
    </cfRule>
  </conditionalFormatting>
  <conditionalFormatting sqref="C526:C540">
    <cfRule type="cellIs" dxfId="119" priority="64" operator="lessThan">
      <formula>0</formula>
    </cfRule>
  </conditionalFormatting>
  <conditionalFormatting sqref="C525">
    <cfRule type="cellIs" dxfId="118" priority="63" operator="lessThan">
      <formula>0</formula>
    </cfRule>
  </conditionalFormatting>
  <conditionalFormatting sqref="C542">
    <cfRule type="cellIs" dxfId="117" priority="62" operator="lessThan">
      <formula>0</formula>
    </cfRule>
  </conditionalFormatting>
  <conditionalFormatting sqref="C543">
    <cfRule type="cellIs" dxfId="116" priority="61" operator="lessThan">
      <formula>0</formula>
    </cfRule>
  </conditionalFormatting>
  <conditionalFormatting sqref="C580:C581">
    <cfRule type="cellIs" dxfId="115" priority="60" operator="lessThan">
      <formula>0</formula>
    </cfRule>
  </conditionalFormatting>
  <conditionalFormatting sqref="D434:AE434 D431:AE431 D425:AE426">
    <cfRule type="cellIs" dxfId="114" priority="59" operator="lessThan">
      <formula>0</formula>
    </cfRule>
  </conditionalFormatting>
  <conditionalFormatting sqref="D613:AE613">
    <cfRule type="cellIs" dxfId="113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12" priority="57" operator="lessThan">
      <formula>0</formula>
    </cfRule>
  </conditionalFormatting>
  <conditionalFormatting sqref="D633:AE633 D624:AE624">
    <cfRule type="cellIs" dxfId="111" priority="56" operator="lessThan">
      <formula>0</formula>
    </cfRule>
  </conditionalFormatting>
  <conditionalFormatting sqref="D315:AE315">
    <cfRule type="cellIs" dxfId="110" priority="54" operator="lessThan">
      <formula>0</formula>
    </cfRule>
  </conditionalFormatting>
  <conditionalFormatting sqref="D328:AE328">
    <cfRule type="cellIs" dxfId="109" priority="55" operator="lessThan">
      <formula>0</formula>
    </cfRule>
  </conditionalFormatting>
  <conditionalFormatting sqref="D252:AE252">
    <cfRule type="cellIs" dxfId="108" priority="42" operator="lessThan">
      <formula>0</formula>
    </cfRule>
  </conditionalFormatting>
  <conditionalFormatting sqref="D195:AE195">
    <cfRule type="cellIs" dxfId="107" priority="53" operator="lessThan">
      <formula>0</formula>
    </cfRule>
  </conditionalFormatting>
  <conditionalFormatting sqref="D202:AE202">
    <cfRule type="cellIs" dxfId="106" priority="52" operator="lessThan">
      <formula>0</formula>
    </cfRule>
  </conditionalFormatting>
  <conditionalFormatting sqref="D206:AE206">
    <cfRule type="cellIs" dxfId="105" priority="51" operator="lessThan">
      <formula>0</formula>
    </cfRule>
  </conditionalFormatting>
  <conditionalFormatting sqref="D213:AE213">
    <cfRule type="cellIs" dxfId="104" priority="50" operator="lessThan">
      <formula>0</formula>
    </cfRule>
  </conditionalFormatting>
  <conditionalFormatting sqref="D216:AE217">
    <cfRule type="cellIs" dxfId="103" priority="49" operator="lessThan">
      <formula>0</formula>
    </cfRule>
  </conditionalFormatting>
  <conditionalFormatting sqref="D219:AE219">
    <cfRule type="cellIs" dxfId="102" priority="48" operator="lessThan">
      <formula>0</formula>
    </cfRule>
  </conditionalFormatting>
  <conditionalFormatting sqref="D226:AE226">
    <cfRule type="cellIs" dxfId="101" priority="47" operator="lessThan">
      <formula>0</formula>
    </cfRule>
  </conditionalFormatting>
  <conditionalFormatting sqref="D230:AE230">
    <cfRule type="cellIs" dxfId="100" priority="46" operator="lessThan">
      <formula>0</formula>
    </cfRule>
  </conditionalFormatting>
  <conditionalFormatting sqref="D237:AE237">
    <cfRule type="cellIs" dxfId="99" priority="45" operator="lessThan">
      <formula>0</formula>
    </cfRule>
  </conditionalFormatting>
  <conditionalFormatting sqref="D240:AE240">
    <cfRule type="cellIs" dxfId="98" priority="44" operator="lessThan">
      <formula>0</formula>
    </cfRule>
  </conditionalFormatting>
  <conditionalFormatting sqref="D244:AE244">
    <cfRule type="cellIs" dxfId="97" priority="43" operator="lessThan">
      <formula>0</formula>
    </cfRule>
  </conditionalFormatting>
  <conditionalFormatting sqref="D257:AE258">
    <cfRule type="cellIs" dxfId="96" priority="41" operator="lessThan">
      <formula>0</formula>
    </cfRule>
  </conditionalFormatting>
  <conditionalFormatting sqref="D260:AE260">
    <cfRule type="cellIs" dxfId="95" priority="40" operator="lessThan">
      <formula>0</formula>
    </cfRule>
  </conditionalFormatting>
  <conditionalFormatting sqref="D269:AE270">
    <cfRule type="cellIs" dxfId="94" priority="39" operator="lessThan">
      <formula>0</formula>
    </cfRule>
  </conditionalFormatting>
  <conditionalFormatting sqref="D272:AE272">
    <cfRule type="cellIs" dxfId="93" priority="38" operator="lessThan">
      <formula>0</formula>
    </cfRule>
  </conditionalFormatting>
  <conditionalFormatting sqref="D277:AE277">
    <cfRule type="cellIs" dxfId="92" priority="37" operator="lessThan">
      <formula>0</formula>
    </cfRule>
  </conditionalFormatting>
  <conditionalFormatting sqref="D279:AE279">
    <cfRule type="cellIs" dxfId="91" priority="36" operator="lessThan">
      <formula>0</formula>
    </cfRule>
  </conditionalFormatting>
  <conditionalFormatting sqref="D287:AE287">
    <cfRule type="cellIs" dxfId="90" priority="35" operator="lessThan">
      <formula>0</formula>
    </cfRule>
  </conditionalFormatting>
  <conditionalFormatting sqref="D291:AE291">
    <cfRule type="cellIs" dxfId="89" priority="34" operator="lessThan">
      <formula>0</formula>
    </cfRule>
  </conditionalFormatting>
  <conditionalFormatting sqref="D453:AE453">
    <cfRule type="cellIs" dxfId="88" priority="33" operator="lessThan">
      <formula>0</formula>
    </cfRule>
  </conditionalFormatting>
  <conditionalFormatting sqref="D453:AE453">
    <cfRule type="cellIs" dxfId="87" priority="31" operator="equal">
      <formula>0</formula>
    </cfRule>
    <cfRule type="cellIs" dxfId="86" priority="32" operator="equal">
      <formula>0</formula>
    </cfRule>
  </conditionalFormatting>
  <conditionalFormatting sqref="D191:AE193">
    <cfRule type="cellIs" dxfId="85" priority="30" operator="lessThan">
      <formula>0</formula>
    </cfRule>
  </conditionalFormatting>
  <conditionalFormatting sqref="D597:AE597">
    <cfRule type="cellIs" dxfId="84" priority="29" operator="lessThan">
      <formula>0</formula>
    </cfRule>
  </conditionalFormatting>
  <conditionalFormatting sqref="D597:AE597">
    <cfRule type="cellIs" dxfId="83" priority="27" operator="equal">
      <formula>0</formula>
    </cfRule>
    <cfRule type="cellIs" dxfId="82" priority="28" operator="equal">
      <formula>0</formula>
    </cfRule>
  </conditionalFormatting>
  <conditionalFormatting sqref="D654:AE654">
    <cfRule type="cellIs" dxfId="81" priority="26" operator="lessThan">
      <formula>0</formula>
    </cfRule>
  </conditionalFormatting>
  <conditionalFormatting sqref="D654:AE654">
    <cfRule type="cellIs" dxfId="80" priority="24" operator="equal">
      <formula>0</formula>
    </cfRule>
    <cfRule type="cellIs" dxfId="79" priority="25" operator="equal">
      <formula>0</formula>
    </cfRule>
  </conditionalFormatting>
  <conditionalFormatting sqref="D355:AE355">
    <cfRule type="cellIs" dxfId="78" priority="23" operator="lessThan">
      <formula>0</formula>
    </cfRule>
  </conditionalFormatting>
  <conditionalFormatting sqref="D367:AE367">
    <cfRule type="cellIs" dxfId="77" priority="22" operator="lessThan">
      <formula>0</formula>
    </cfRule>
  </conditionalFormatting>
  <conditionalFormatting sqref="D566:AE567">
    <cfRule type="cellIs" dxfId="76" priority="17" operator="lessThan">
      <formula>0</formula>
    </cfRule>
  </conditionalFormatting>
  <conditionalFormatting sqref="D555:AE556 D571:AE571 D568:AE568 D565:AE565 D562:AE562 D559:AE559 D574:AE577">
    <cfRule type="cellIs" dxfId="75" priority="21" operator="lessThan">
      <formula>0</formula>
    </cfRule>
  </conditionalFormatting>
  <conditionalFormatting sqref="D557:AE558">
    <cfRule type="cellIs" dxfId="74" priority="20" operator="lessThan">
      <formula>0</formula>
    </cfRule>
  </conditionalFormatting>
  <conditionalFormatting sqref="D560:AE561">
    <cfRule type="cellIs" dxfId="73" priority="19" operator="lessThan">
      <formula>0</formula>
    </cfRule>
  </conditionalFormatting>
  <conditionalFormatting sqref="D563:AE564">
    <cfRule type="cellIs" dxfId="72" priority="18" operator="lessThan">
      <formula>0</formula>
    </cfRule>
  </conditionalFormatting>
  <conditionalFormatting sqref="D569:AE570">
    <cfRule type="cellIs" dxfId="71" priority="16" operator="lessThan">
      <formula>0</formula>
    </cfRule>
  </conditionalFormatting>
  <conditionalFormatting sqref="D572:AE573">
    <cfRule type="cellIs" dxfId="70" priority="15" operator="lessThan">
      <formula>0</formula>
    </cfRule>
  </conditionalFormatting>
  <conditionalFormatting sqref="D578:AE579">
    <cfRule type="cellIs" dxfId="69" priority="14" operator="lessThan">
      <formula>0</formula>
    </cfRule>
  </conditionalFormatting>
  <conditionalFormatting sqref="D585:AE586">
    <cfRule type="cellIs" dxfId="68" priority="13" operator="lessThan">
      <formula>0</formula>
    </cfRule>
  </conditionalFormatting>
  <conditionalFormatting sqref="D541:AE541 D549:AE554 D544:AE545">
    <cfRule type="cellIs" dxfId="67" priority="12" operator="lessThan">
      <formula>0</formula>
    </cfRule>
  </conditionalFormatting>
  <conditionalFormatting sqref="D524:AE524">
    <cfRule type="cellIs" dxfId="66" priority="11" operator="lessThan">
      <formula>0</formula>
    </cfRule>
  </conditionalFormatting>
  <conditionalFormatting sqref="D526:AE540">
    <cfRule type="cellIs" dxfId="65" priority="10" operator="lessThan">
      <formula>0</formula>
    </cfRule>
  </conditionalFormatting>
  <conditionalFormatting sqref="D525:AE525">
    <cfRule type="cellIs" dxfId="64" priority="9" operator="lessThan">
      <formula>0</formula>
    </cfRule>
  </conditionalFormatting>
  <conditionalFormatting sqref="D542:AE542">
    <cfRule type="cellIs" dxfId="63" priority="8" operator="lessThan">
      <formula>0</formula>
    </cfRule>
  </conditionalFormatting>
  <conditionalFormatting sqref="D543:AE543">
    <cfRule type="cellIs" dxfId="62" priority="7" operator="lessThan">
      <formula>0</formula>
    </cfRule>
  </conditionalFormatting>
  <conditionalFormatting sqref="D580:AE581">
    <cfRule type="cellIs" dxfId="61" priority="6" operator="lessThan">
      <formula>0</formula>
    </cfRule>
  </conditionalFormatting>
  <conditionalFormatting sqref="C625:AE631">
    <cfRule type="cellIs" dxfId="60" priority="5" operator="lessThan">
      <formula>0</formula>
    </cfRule>
  </conditionalFormatting>
  <conditionalFormatting sqref="C4:AE4">
    <cfRule type="cellIs" dxfId="59" priority="4" operator="lessThan">
      <formula>0</formula>
    </cfRule>
  </conditionalFormatting>
  <conditionalFormatting sqref="A669:B669">
    <cfRule type="cellIs" dxfId="58" priority="3" operator="lessThan">
      <formula>0</formula>
    </cfRule>
  </conditionalFormatting>
  <conditionalFormatting sqref="B667:B668">
    <cfRule type="cellIs" dxfId="57" priority="2" operator="lessThan">
      <formula>0</formula>
    </cfRule>
  </conditionalFormatting>
  <conditionalFormatting sqref="C665:AE669">
    <cfRule type="cellIs" dxfId="56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topLeftCell="A73" zoomScale="80" zoomScaleNormal="80" workbookViewId="0">
      <selection activeCell="C84" sqref="C84:AE8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913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914</v>
      </c>
      <c r="C4" s="21">
        <f>+'CO2'!C656+'abs CO2'!C660</f>
        <v>349.07919918470577</v>
      </c>
      <c r="D4" s="21">
        <f>+'CO2'!D656+'abs CO2'!D660</f>
        <v>323.81276529077309</v>
      </c>
      <c r="E4" s="21">
        <f>+'CO2'!E656+'abs CO2'!E660</f>
        <v>362.59906437398286</v>
      </c>
      <c r="F4" s="21">
        <f>+'CO2'!F656+'abs CO2'!F660</f>
        <v>372.29104299410426</v>
      </c>
      <c r="G4" s="21">
        <f>+'CO2'!G656+'abs CO2'!G660</f>
        <v>475.23933789045765</v>
      </c>
      <c r="H4" s="21">
        <f>+'CO2'!H656+'abs CO2'!H660</f>
        <v>573.97600776312242</v>
      </c>
      <c r="I4" s="21">
        <f>+'CO2'!I656+'abs CO2'!I660</f>
        <v>626.15749907902955</v>
      </c>
      <c r="J4" s="21">
        <f>+'CO2'!J656+'abs CO2'!J660</f>
        <v>848.35175039293767</v>
      </c>
      <c r="K4" s="21">
        <f>+'CO2'!K656+'abs CO2'!K660</f>
        <v>913.1296814880584</v>
      </c>
      <c r="L4" s="21">
        <f>+'CO2'!L656+'abs CO2'!L660</f>
        <v>1945.4774524715933</v>
      </c>
      <c r="M4" s="21">
        <f>+'CO2'!M656+'abs CO2'!M660</f>
        <v>1984.3611636531757</v>
      </c>
      <c r="N4" s="21">
        <f>+'CO2'!N656+'abs CO2'!N660</f>
        <v>1732.8844366314945</v>
      </c>
      <c r="O4" s="21">
        <f>+'CO2'!O656+'abs CO2'!O660</f>
        <v>1566.2070996992791</v>
      </c>
      <c r="P4" s="21">
        <f>+'CO2'!P656+'abs CO2'!P660</f>
        <v>1356.8780711466311</v>
      </c>
      <c r="Q4" s="21">
        <f>+'CO2'!Q656+'abs CO2'!Q660</f>
        <v>1347.5388557012736</v>
      </c>
      <c r="R4" s="21">
        <f>+'CO2'!R656+'abs CO2'!R660</f>
        <v>1328.2128228002048</v>
      </c>
      <c r="S4" s="21">
        <f>+'CO2'!S656+'abs CO2'!S660</f>
        <v>1738.7779782252151</v>
      </c>
      <c r="T4" s="21">
        <f>+'CO2'!T656+'abs CO2'!T660</f>
        <v>2043.4647514374658</v>
      </c>
      <c r="U4" s="21">
        <f>+'CO2'!U656+'abs CO2'!U660</f>
        <v>2188.0910527612609</v>
      </c>
      <c r="V4" s="21">
        <f>+'CO2'!V656+'abs CO2'!V660</f>
        <v>2355.5049979935861</v>
      </c>
      <c r="W4" s="21">
        <f>+'CO2'!W656+'abs CO2'!W660</f>
        <v>2403.0191464890058</v>
      </c>
      <c r="X4" s="21">
        <f>+'CO2'!X656+'abs CO2'!X660</f>
        <v>2451.7428064263727</v>
      </c>
      <c r="Y4" s="21">
        <f>+'CO2'!Y656+'abs CO2'!Y660</f>
        <v>2057.9772308087431</v>
      </c>
      <c r="Z4" s="21">
        <f>+'CO2'!Z656+'abs CO2'!Z660</f>
        <v>2036.1860462204017</v>
      </c>
      <c r="AA4" s="21">
        <f>+'CO2'!AA656+'abs CO2'!AA660</f>
        <v>2163.2083732962019</v>
      </c>
      <c r="AB4" s="21">
        <f>+'CO2'!AB656+'abs CO2'!AB660</f>
        <v>2397.9412154111446</v>
      </c>
      <c r="AC4" s="21">
        <f>+'CO2'!AC656+'abs CO2'!AC660</f>
        <v>1906.0924779283</v>
      </c>
      <c r="AD4" s="21">
        <f>+'CO2'!AD656+'abs CO2'!AD660</f>
        <v>1425.964956261106</v>
      </c>
      <c r="AE4" s="21">
        <f>+'CO2'!AE656+'abs CO2'!AE660</f>
        <v>1445.6195818361634</v>
      </c>
    </row>
    <row r="5" spans="1:31" x14ac:dyDescent="0.2">
      <c r="B5" s="3" t="s">
        <v>234</v>
      </c>
      <c r="C5" s="21">
        <f>+'CH4'!C656*PCG!$C$5</f>
        <v>27.029968587743831</v>
      </c>
      <c r="D5" s="21">
        <f>+'CH4'!D656*PCG!$C$5</f>
        <v>28.871286875046575</v>
      </c>
      <c r="E5" s="21">
        <f>+'CH4'!E656*PCG!$C$5</f>
        <v>29.79184776209194</v>
      </c>
      <c r="F5" s="21">
        <f>+'CH4'!F656*PCG!$C$5</f>
        <v>29.32851951280022</v>
      </c>
      <c r="G5" s="21">
        <f>+'CH4'!G656*PCG!$C$5</f>
        <v>30.774525602844939</v>
      </c>
      <c r="H5" s="21">
        <f>+'CH4'!H656*PCG!$C$5</f>
        <v>31.66684869435138</v>
      </c>
      <c r="I5" s="21">
        <f>+'CH4'!I656*PCG!$C$5</f>
        <v>37.712523855835542</v>
      </c>
      <c r="J5" s="21">
        <f>+'CH4'!J656*PCG!$C$5</f>
        <v>35.399434647310002</v>
      </c>
      <c r="K5" s="21">
        <f>+'CH4'!K656*PCG!$C$5</f>
        <v>34.355103413807733</v>
      </c>
      <c r="L5" s="21">
        <f>+'CH4'!L656*PCG!$C$5</f>
        <v>35.525223393444108</v>
      </c>
      <c r="M5" s="21">
        <f>+'CH4'!M656*PCG!$C$5</f>
        <v>35.727205112175398</v>
      </c>
      <c r="N5" s="21">
        <f>+'CH4'!N656*PCG!$C$5</f>
        <v>38.705606094563485</v>
      </c>
      <c r="O5" s="21">
        <f>+'CH4'!O656*PCG!$C$5</f>
        <v>38.058798275094183</v>
      </c>
      <c r="P5" s="21">
        <f>+'CH4'!P656*PCG!$C$5</f>
        <v>40.930000744881376</v>
      </c>
      <c r="Q5" s="21">
        <f>+'CH4'!Q656*PCG!$C$5</f>
        <v>45.168987553767224</v>
      </c>
      <c r="R5" s="21">
        <f>+'CH4'!R656*PCG!$C$5</f>
        <v>42.104033584212722</v>
      </c>
      <c r="S5" s="21">
        <f>+'CH4'!S656*PCG!$C$5</f>
        <v>46.264217870394845</v>
      </c>
      <c r="T5" s="21">
        <f>+'CH4'!T656*PCG!$C$5</f>
        <v>49.834520816545144</v>
      </c>
      <c r="U5" s="21">
        <f>+'CH4'!U656*PCG!$C$5</f>
        <v>46.464593381782215</v>
      </c>
      <c r="V5" s="21">
        <f>+'CH4'!V656*PCG!$C$5</f>
        <v>45.31696565265041</v>
      </c>
      <c r="W5" s="21">
        <f>+'CH4'!W656*PCG!$C$5</f>
        <v>47.483207902333845</v>
      </c>
      <c r="X5" s="21">
        <f>+'CH4'!X656*PCG!$C$5</f>
        <v>48.895683123679802</v>
      </c>
      <c r="Y5" s="21">
        <f>+'CH4'!Y656*PCG!$C$5</f>
        <v>49.009046503921169</v>
      </c>
      <c r="Z5" s="21">
        <f>+'CH4'!Z656*PCG!$C$5</f>
        <v>50.783880955000328</v>
      </c>
      <c r="AA5" s="21">
        <f>+'CH4'!AA656*PCG!$C$5</f>
        <v>55.675152794723026</v>
      </c>
      <c r="AB5" s="21">
        <f>+'CH4'!AB656*PCG!$C$5</f>
        <v>59.218969354156023</v>
      </c>
      <c r="AC5" s="21">
        <f>+'CH4'!AC656*PCG!$C$5</f>
        <v>61.711190841428156</v>
      </c>
      <c r="AD5" s="21">
        <f>+'CH4'!AD656*PCG!$C$5</f>
        <v>64.933090196323391</v>
      </c>
      <c r="AE5" s="21">
        <f>+'CH4'!AE656*PCG!$C$5</f>
        <v>66.453468904950768</v>
      </c>
    </row>
    <row r="6" spans="1:31" x14ac:dyDescent="0.2">
      <c r="B6" s="3" t="s">
        <v>235</v>
      </c>
      <c r="C6" s="21">
        <f>+N2O!C656*PCG!$C$6</f>
        <v>14.509016362374926</v>
      </c>
      <c r="D6" s="21">
        <f>+N2O!D656*PCG!$C$6</f>
        <v>14.563302940660916</v>
      </c>
      <c r="E6" s="21">
        <f>+N2O!E656*PCG!$C$6</f>
        <v>15.279768509631525</v>
      </c>
      <c r="F6" s="21">
        <f>+N2O!F656*PCG!$C$6</f>
        <v>15.989359210130189</v>
      </c>
      <c r="G6" s="21">
        <f>+N2O!G656*PCG!$C$6</f>
        <v>16.710004040197802</v>
      </c>
      <c r="H6" s="21">
        <f>+N2O!H656*PCG!$C$6</f>
        <v>17.641065644573548</v>
      </c>
      <c r="I6" s="21">
        <f>+N2O!I656*PCG!$C$6</f>
        <v>20.183995837241945</v>
      </c>
      <c r="J6" s="21">
        <f>+N2O!J656*PCG!$C$6</f>
        <v>20.876252198289528</v>
      </c>
      <c r="K6" s="21">
        <f>+N2O!K656*PCG!$C$6</f>
        <v>21.578109609909532</v>
      </c>
      <c r="L6" s="21">
        <f>+N2O!L656*PCG!$C$6</f>
        <v>25.400495379798699</v>
      </c>
      <c r="M6" s="21">
        <f>+N2O!M656*PCG!$C$6</f>
        <v>25.036231269256518</v>
      </c>
      <c r="N6" s="21">
        <f>+N2O!N656*PCG!$C$6</f>
        <v>23.013753826967452</v>
      </c>
      <c r="O6" s="21">
        <f>+N2O!O656*PCG!$C$6</f>
        <v>23.042465984972441</v>
      </c>
      <c r="P6" s="21">
        <f>+N2O!P656*PCG!$C$6</f>
        <v>23.127966722489827</v>
      </c>
      <c r="Q6" s="21">
        <f>+N2O!Q656*PCG!$C$6</f>
        <v>23.224369159056749</v>
      </c>
      <c r="R6" s="21">
        <f>+N2O!R656*PCG!$C$6</f>
        <v>22.008179184130139</v>
      </c>
      <c r="S6" s="21">
        <f>+N2O!S656*PCG!$C$6</f>
        <v>23.346260333566558</v>
      </c>
      <c r="T6" s="21">
        <f>+N2O!T656*PCG!$C$6</f>
        <v>25.084150737713511</v>
      </c>
      <c r="U6" s="21">
        <f>+N2O!U656*PCG!$C$6</f>
        <v>26.908751172048678</v>
      </c>
      <c r="V6" s="21">
        <f>+N2O!V656*PCG!$C$6</f>
        <v>27.240837918024781</v>
      </c>
      <c r="W6" s="21">
        <f>+N2O!W656*PCG!$C$6</f>
        <v>27.398412084088459</v>
      </c>
      <c r="X6" s="21">
        <f>+N2O!X656*PCG!$C$6</f>
        <v>27.337395259936326</v>
      </c>
      <c r="Y6" s="21">
        <f>+N2O!Y656*PCG!$C$6</f>
        <v>26.423678553191845</v>
      </c>
      <c r="Z6" s="21">
        <f>+N2O!Z656*PCG!$C$6</f>
        <v>27.16247426026333</v>
      </c>
      <c r="AA6" s="21">
        <f>+N2O!AA656*PCG!$C$6</f>
        <v>26.338938749793559</v>
      </c>
      <c r="AB6" s="21">
        <f>+N2O!AB656*PCG!$C$6</f>
        <v>28.002705973527117</v>
      </c>
      <c r="AC6" s="21">
        <f>+N2O!AC656*PCG!$C$6</f>
        <v>28.721439467124014</v>
      </c>
      <c r="AD6" s="21">
        <f>+N2O!AD656*PCG!$C$6</f>
        <v>26.718997631385559</v>
      </c>
      <c r="AE6" s="21">
        <f>+N2O!AE656*PCG!$C$6</f>
        <v>27.264050478957984</v>
      </c>
    </row>
    <row r="7" spans="1:31" x14ac:dyDescent="0.2">
      <c r="B7" s="3" t="s">
        <v>236</v>
      </c>
      <c r="C7" s="21">
        <f>+SUM(C8:C10)</f>
        <v>0</v>
      </c>
      <c r="D7" s="21">
        <f t="shared" ref="D7:AE7" si="0">+SUM(D8:D10)</f>
        <v>1.4559811324401654E-5</v>
      </c>
      <c r="E7" s="21">
        <f t="shared" si="0"/>
        <v>1.2699706228670238E-4</v>
      </c>
      <c r="F7" s="21">
        <f t="shared" si="0"/>
        <v>7.3585172470380352E-4</v>
      </c>
      <c r="G7" s="21">
        <f t="shared" si="0"/>
        <v>8.1543101149689601E-2</v>
      </c>
      <c r="H7" s="21">
        <f t="shared" si="0"/>
        <v>0.18410212230265408</v>
      </c>
      <c r="I7" s="21">
        <f t="shared" si="0"/>
        <v>0.40088245079716978</v>
      </c>
      <c r="J7" s="21">
        <f t="shared" si="0"/>
        <v>0.91558996902837253</v>
      </c>
      <c r="K7" s="21">
        <f t="shared" si="0"/>
        <v>0.95706410673205411</v>
      </c>
      <c r="L7" s="21">
        <f t="shared" si="0"/>
        <v>1.4002321361567323</v>
      </c>
      <c r="M7" s="21">
        <f t="shared" si="0"/>
        <v>1.935806644244245</v>
      </c>
      <c r="N7" s="21">
        <f t="shared" si="0"/>
        <v>2.5467559370038915</v>
      </c>
      <c r="O7" s="21">
        <f t="shared" si="0"/>
        <v>3.2708340643765945</v>
      </c>
      <c r="P7" s="21">
        <f t="shared" si="0"/>
        <v>5.1309209264352278</v>
      </c>
      <c r="Q7" s="21">
        <f t="shared" si="0"/>
        <v>7.6339186559936625</v>
      </c>
      <c r="R7" s="21">
        <f t="shared" si="0"/>
        <v>7.7113810375442222</v>
      </c>
      <c r="S7" s="21">
        <f t="shared" si="0"/>
        <v>9.885424721463675</v>
      </c>
      <c r="T7" s="21">
        <f t="shared" si="0"/>
        <v>13.600185964000541</v>
      </c>
      <c r="U7" s="21">
        <f t="shared" si="0"/>
        <v>12.240946842700712</v>
      </c>
      <c r="V7" s="21">
        <f t="shared" si="0"/>
        <v>14.187417966462975</v>
      </c>
      <c r="W7" s="21">
        <f t="shared" si="0"/>
        <v>17.104912299547554</v>
      </c>
      <c r="X7" s="21">
        <f t="shared" si="0"/>
        <v>22.831144440737944</v>
      </c>
      <c r="Y7" s="21">
        <f t="shared" si="0"/>
        <v>26.100382252308599</v>
      </c>
      <c r="Z7" s="21">
        <f t="shared" si="0"/>
        <v>28.285205691978959</v>
      </c>
      <c r="AA7" s="21">
        <f t="shared" si="0"/>
        <v>34.025077016682104</v>
      </c>
      <c r="AB7" s="21">
        <f t="shared" si="0"/>
        <v>36.571994148235696</v>
      </c>
      <c r="AC7" s="21">
        <f t="shared" si="0"/>
        <v>38.330513674472321</v>
      </c>
      <c r="AD7" s="21">
        <f t="shared" si="0"/>
        <v>39.933135471614662</v>
      </c>
      <c r="AE7" s="21">
        <f t="shared" si="0"/>
        <v>38.90363339028228</v>
      </c>
    </row>
    <row r="8" spans="1:31" x14ac:dyDescent="0.2">
      <c r="B8" s="14" t="s">
        <v>237</v>
      </c>
      <c r="C8" s="21">
        <f>+HFC!C656</f>
        <v>0</v>
      </c>
      <c r="D8" s="21">
        <f>+HFC!D656</f>
        <v>1.4559811324401654E-5</v>
      </c>
      <c r="E8" s="21">
        <f>+HFC!E656</f>
        <v>1.2699706228670238E-4</v>
      </c>
      <c r="F8" s="21">
        <f>+HFC!F656</f>
        <v>7.3585172470380352E-4</v>
      </c>
      <c r="G8" s="21">
        <f>+HFC!G656</f>
        <v>8.1543101149689601E-2</v>
      </c>
      <c r="H8" s="21">
        <f>+HFC!H656</f>
        <v>0.18410212230265408</v>
      </c>
      <c r="I8" s="21">
        <f>+HFC!I656</f>
        <v>0.40088245079716978</v>
      </c>
      <c r="J8" s="21">
        <f>+HFC!J656</f>
        <v>0.91558996902837253</v>
      </c>
      <c r="K8" s="21">
        <f>+HFC!K656</f>
        <v>0.95706410673205411</v>
      </c>
      <c r="L8" s="21">
        <f>+HFC!L656</f>
        <v>1.4002321361567323</v>
      </c>
      <c r="M8" s="21">
        <f>+HFC!M656</f>
        <v>1.935806644244245</v>
      </c>
      <c r="N8" s="21">
        <f>+HFC!N656</f>
        <v>2.5467559370038915</v>
      </c>
      <c r="O8" s="21">
        <f>+HFC!O656</f>
        <v>3.2708340643765945</v>
      </c>
      <c r="P8" s="21">
        <f>+HFC!P656</f>
        <v>5.1309209264352278</v>
      </c>
      <c r="Q8" s="21">
        <f>+HFC!Q656</f>
        <v>7.6339186559936625</v>
      </c>
      <c r="R8" s="21">
        <f>+HFC!R656</f>
        <v>7.7113810375442222</v>
      </c>
      <c r="S8" s="21">
        <f>+HFC!S656</f>
        <v>9.885424721463675</v>
      </c>
      <c r="T8" s="21">
        <f>+HFC!T656</f>
        <v>13.600185964000541</v>
      </c>
      <c r="U8" s="21">
        <f>+HFC!U656</f>
        <v>12.240946842700712</v>
      </c>
      <c r="V8" s="21">
        <f>+HFC!V656</f>
        <v>14.187417966462975</v>
      </c>
      <c r="W8" s="21">
        <f>+HFC!W656</f>
        <v>17.104912299547554</v>
      </c>
      <c r="X8" s="21">
        <f>+HFC!X656</f>
        <v>22.831144440737944</v>
      </c>
      <c r="Y8" s="21">
        <f>+HFC!Y656</f>
        <v>26.068551097022322</v>
      </c>
      <c r="Z8" s="21">
        <f>+HFC!Z656</f>
        <v>28.251374419366268</v>
      </c>
      <c r="AA8" s="21">
        <f>+HFC!AA656</f>
        <v>33.99172751154601</v>
      </c>
      <c r="AB8" s="21">
        <f>+HFC!AB656</f>
        <v>36.536868060339337</v>
      </c>
      <c r="AC8" s="21">
        <f>+HFC!AC656</f>
        <v>38.301101680651882</v>
      </c>
      <c r="AD8" s="21">
        <f>+HFC!AD656</f>
        <v>39.90076148378752</v>
      </c>
      <c r="AE8" s="21">
        <f>+HFC!AE656</f>
        <v>38.872872487144342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0</v>
      </c>
      <c r="Q10" s="21">
        <f>+'SF6'!Q656</f>
        <v>0</v>
      </c>
      <c r="R10" s="21">
        <f>+'SF6'!R656</f>
        <v>0</v>
      </c>
      <c r="S10" s="21">
        <f>+'SF6'!S656</f>
        <v>0</v>
      </c>
      <c r="T10" s="21">
        <f>+'SF6'!T656</f>
        <v>0</v>
      </c>
      <c r="U10" s="21">
        <f>+'SF6'!U656</f>
        <v>0</v>
      </c>
      <c r="V10" s="21">
        <f>+'SF6'!V656</f>
        <v>0</v>
      </c>
      <c r="W10" s="21">
        <f>+'SF6'!W656</f>
        <v>0</v>
      </c>
      <c r="X10" s="21">
        <f>+'SF6'!X656</f>
        <v>0</v>
      </c>
      <c r="Y10" s="21">
        <f>+'SF6'!Y656</f>
        <v>3.1831155286276884E-2</v>
      </c>
      <c r="Z10" s="21">
        <f>+'SF6'!Z656</f>
        <v>3.383127261269147E-2</v>
      </c>
      <c r="AA10" s="21">
        <f>+'SF6'!AA656</f>
        <v>3.3349505136094672E-2</v>
      </c>
      <c r="AB10" s="21">
        <f>+'SF6'!AB656</f>
        <v>3.5126087896360271E-2</v>
      </c>
      <c r="AC10" s="21">
        <f>+'SF6'!AC656</f>
        <v>2.9411993820440428E-2</v>
      </c>
      <c r="AD10" s="21">
        <f>+'SF6'!AD656</f>
        <v>3.2373987827145463E-2</v>
      </c>
      <c r="AE10" s="21">
        <f>+'SF6'!AE656</f>
        <v>3.0760903137940554E-2</v>
      </c>
    </row>
    <row r="11" spans="1:31" x14ac:dyDescent="0.2">
      <c r="B11" s="15" t="s">
        <v>240</v>
      </c>
      <c r="C11" s="28">
        <f>+SUM(C4:C7)</f>
        <v>390.61818413482456</v>
      </c>
      <c r="D11" s="28">
        <f t="shared" ref="D11:AE11" si="1">+SUM(D4:D7)</f>
        <v>367.24736966629189</v>
      </c>
      <c r="E11" s="28">
        <f t="shared" si="1"/>
        <v>407.67080764276864</v>
      </c>
      <c r="F11" s="28">
        <f t="shared" si="1"/>
        <v>417.60965756875936</v>
      </c>
      <c r="G11" s="28">
        <f t="shared" si="1"/>
        <v>522.80541063465012</v>
      </c>
      <c r="H11" s="28">
        <f t="shared" si="1"/>
        <v>623.46802422435007</v>
      </c>
      <c r="I11" s="28">
        <f t="shared" si="1"/>
        <v>684.45490122290425</v>
      </c>
      <c r="J11" s="28">
        <f t="shared" si="1"/>
        <v>905.54302720756561</v>
      </c>
      <c r="K11" s="28">
        <f t="shared" si="1"/>
        <v>970.01995861850776</v>
      </c>
      <c r="L11" s="28">
        <f t="shared" si="1"/>
        <v>2007.8034033809929</v>
      </c>
      <c r="M11" s="28">
        <f t="shared" si="1"/>
        <v>2047.0604066788519</v>
      </c>
      <c r="N11" s="28">
        <f t="shared" si="1"/>
        <v>1797.1505524900294</v>
      </c>
      <c r="O11" s="28">
        <f t="shared" si="1"/>
        <v>1630.5791980237225</v>
      </c>
      <c r="P11" s="28">
        <f t="shared" si="1"/>
        <v>1426.0669595404377</v>
      </c>
      <c r="Q11" s="28">
        <f t="shared" si="1"/>
        <v>1423.5661310700914</v>
      </c>
      <c r="R11" s="28">
        <f t="shared" si="1"/>
        <v>1400.0364166060917</v>
      </c>
      <c r="S11" s="28">
        <f t="shared" si="1"/>
        <v>1818.2738811506401</v>
      </c>
      <c r="T11" s="28">
        <f t="shared" si="1"/>
        <v>2131.9836089557252</v>
      </c>
      <c r="U11" s="28">
        <f t="shared" si="1"/>
        <v>2273.7053441577928</v>
      </c>
      <c r="V11" s="28">
        <f t="shared" si="1"/>
        <v>2442.2502195307238</v>
      </c>
      <c r="W11" s="28">
        <f t="shared" si="1"/>
        <v>2495.0056787749759</v>
      </c>
      <c r="X11" s="28">
        <f t="shared" si="1"/>
        <v>2550.8070292507264</v>
      </c>
      <c r="Y11" s="28">
        <f t="shared" si="1"/>
        <v>2159.5103381181643</v>
      </c>
      <c r="Z11" s="28">
        <f t="shared" si="1"/>
        <v>2142.4176071276447</v>
      </c>
      <c r="AA11" s="28">
        <f t="shared" si="1"/>
        <v>2279.2475418574008</v>
      </c>
      <c r="AB11" s="28">
        <f t="shared" si="1"/>
        <v>2521.7348848870633</v>
      </c>
      <c r="AC11" s="28">
        <f t="shared" si="1"/>
        <v>2034.8556219113245</v>
      </c>
      <c r="AD11" s="28">
        <f t="shared" si="1"/>
        <v>1557.5501795604293</v>
      </c>
      <c r="AE11" s="28">
        <f t="shared" si="1"/>
        <v>1578.2407346103546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913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522.54071713851522</v>
      </c>
      <c r="D24" s="21">
        <f>+'CO2'!D657</f>
        <v>498.34538979073795</v>
      </c>
      <c r="E24" s="21">
        <f>+'CO2'!E657</f>
        <v>538.63665153508373</v>
      </c>
      <c r="F24" s="21">
        <f>+'CO2'!F657</f>
        <v>549.80461586615615</v>
      </c>
      <c r="G24" s="21">
        <f>+'CO2'!G657</f>
        <v>655.50559617949398</v>
      </c>
      <c r="H24" s="21">
        <f>+'CO2'!H657</f>
        <v>755.5867352906821</v>
      </c>
      <c r="I24" s="21">
        <f>+'CO2'!I657</f>
        <v>808.49638357104129</v>
      </c>
      <c r="J24" s="21">
        <f>+'CO2'!J657</f>
        <v>1031.4493830668648</v>
      </c>
      <c r="K24" s="21">
        <f>+'CO2'!K657</f>
        <v>1096.6794484352899</v>
      </c>
      <c r="L24" s="21">
        <f>+'CO2'!L657</f>
        <v>2129.7610067159767</v>
      </c>
      <c r="M24" s="21">
        <f>+'CO2'!M657</f>
        <v>2168.8136848021841</v>
      </c>
      <c r="N24" s="21">
        <f>+'CO2'!N657</f>
        <v>1917.864879409882</v>
      </c>
      <c r="O24" s="21">
        <f>+'CO2'!O657</f>
        <v>1751.426320549602</v>
      </c>
      <c r="P24" s="21">
        <f>+'CO2'!P657</f>
        <v>1543.3658651611995</v>
      </c>
      <c r="Q24" s="21">
        <f>+'CO2'!Q657</f>
        <v>1534.7901945111801</v>
      </c>
      <c r="R24" s="21">
        <f>+'CO2'!R657</f>
        <v>1516.139747204051</v>
      </c>
      <c r="S24" s="21">
        <f>+'CO2'!S657</f>
        <v>1927.0370207033807</v>
      </c>
      <c r="T24" s="21">
        <f>+'CO2'!T657</f>
        <v>2231.6827555610021</v>
      </c>
      <c r="U24" s="21">
        <f>+'CO2'!U657</f>
        <v>2376.4595757921634</v>
      </c>
      <c r="V24" s="21">
        <f>+'CO2'!V657</f>
        <v>2543.9022557027529</v>
      </c>
      <c r="W24" s="21">
        <f>+'CO2'!W657</f>
        <v>2591.1458609379565</v>
      </c>
      <c r="X24" s="21">
        <f>+'CO2'!X657</f>
        <v>2639.5876830479447</v>
      </c>
      <c r="Y24" s="21">
        <f>+'CO2'!Y657</f>
        <v>2245.7616829445219</v>
      </c>
      <c r="Z24" s="21">
        <f>+'CO2'!Z657</f>
        <v>2223.9043683479917</v>
      </c>
      <c r="AA24" s="21">
        <f>+'CO2'!AA657</f>
        <v>2351.0678899081299</v>
      </c>
      <c r="AB24" s="21">
        <f>+'CO2'!AB657</f>
        <v>2585.5572069641053</v>
      </c>
      <c r="AC24" s="21">
        <f>+'CO2'!AC657</f>
        <v>2093.7622360910682</v>
      </c>
      <c r="AD24" s="21">
        <f>+'CO2'!AD657</f>
        <v>1613.572459227134</v>
      </c>
      <c r="AE24" s="21">
        <f>+'CO2'!AE657</f>
        <v>1633.0954622020495</v>
      </c>
    </row>
    <row r="25" spans="1:31" x14ac:dyDescent="0.2">
      <c r="B25" s="3" t="s">
        <v>234</v>
      </c>
      <c r="C25" s="21">
        <f>+'CH4'!C657*PCG!$C$5</f>
        <v>7.9971332814476712</v>
      </c>
      <c r="D25" s="21">
        <f>+'CH4'!D657*PCG!$C$5</f>
        <v>9.3254800813402348</v>
      </c>
      <c r="E25" s="21">
        <f>+'CH4'!E657*PCG!$C$5</f>
        <v>9.4941498536420337</v>
      </c>
      <c r="F25" s="21">
        <f>+'CH4'!F657*PCG!$C$5</f>
        <v>8.8939076002973376</v>
      </c>
      <c r="G25" s="21">
        <f>+'CH4'!G657*PCG!$C$5</f>
        <v>9.8567307118217844</v>
      </c>
      <c r="H25" s="21">
        <f>+'CH4'!H657*PCG!$C$5</f>
        <v>9.900962132885196</v>
      </c>
      <c r="I25" s="21">
        <f>+'CH4'!I657*PCG!$C$5</f>
        <v>10.308829510280065</v>
      </c>
      <c r="J25" s="21">
        <f>+'CH4'!J657*PCG!$C$5</f>
        <v>6.8135295330381931</v>
      </c>
      <c r="K25" s="21">
        <f>+'CH4'!K657*PCG!$C$5</f>
        <v>6.154014860106269</v>
      </c>
      <c r="L25" s="21">
        <f>+'CH4'!L657*PCG!$C$5</f>
        <v>6.9311654147755526</v>
      </c>
      <c r="M25" s="21">
        <f>+'CH4'!M657*PCG!$C$5</f>
        <v>6.8660280695258562</v>
      </c>
      <c r="N25" s="21">
        <f>+'CH4'!N657*PCG!$C$5</f>
        <v>6.5856689782210012</v>
      </c>
      <c r="O25" s="21">
        <f>+'CH4'!O657*PCG!$C$5</f>
        <v>7.0637576738005885</v>
      </c>
      <c r="P25" s="21">
        <f>+'CH4'!P657*PCG!$C$5</f>
        <v>7.7550668969346894</v>
      </c>
      <c r="Q25" s="21">
        <f>+'CH4'!Q657*PCG!$C$5</f>
        <v>7.9025703358227926</v>
      </c>
      <c r="R25" s="21">
        <f>+'CH4'!R657*PCG!$C$5</f>
        <v>6.6646570831333714</v>
      </c>
      <c r="S25" s="21">
        <f>+'CH4'!S657*PCG!$C$5</f>
        <v>6.6678582190459705</v>
      </c>
      <c r="T25" s="21">
        <f>+'CH4'!T657*PCG!$C$5</f>
        <v>7.2604701294241636</v>
      </c>
      <c r="U25" s="21">
        <f>+'CH4'!U657*PCG!$C$5</f>
        <v>7.3548735564055248</v>
      </c>
      <c r="V25" s="21">
        <f>+'CH4'!V657*PCG!$C$5</f>
        <v>7.560764462180547</v>
      </c>
      <c r="W25" s="21">
        <f>+'CH4'!W657*PCG!$C$5</f>
        <v>7.5105006411437705</v>
      </c>
      <c r="X25" s="21">
        <f>+'CH4'!X657*PCG!$C$5</f>
        <v>7.1677695563950818</v>
      </c>
      <c r="Y25" s="21">
        <f>+'CH4'!Y657*PCG!$C$5</f>
        <v>6.8909426341858033</v>
      </c>
      <c r="Z25" s="21">
        <f>+'CH4'!Z657*PCG!$C$5</f>
        <v>7.1727503012528881</v>
      </c>
      <c r="AA25" s="21">
        <f>+'CH4'!AA657*PCG!$C$5</f>
        <v>7.9842069859626479</v>
      </c>
      <c r="AB25" s="21">
        <f>+'CH4'!AB657*PCG!$C$5</f>
        <v>7.4912848154772993</v>
      </c>
      <c r="AC25" s="21">
        <f>+'CH4'!AC657*PCG!$C$5</f>
        <v>7.1404153649731334</v>
      </c>
      <c r="AD25" s="21">
        <f>+'CH4'!AD657*PCG!$C$5</f>
        <v>6.4657769338337125</v>
      </c>
      <c r="AE25" s="21">
        <f>+'CH4'!AE657*PCG!$C$5</f>
        <v>6.0921088757234649</v>
      </c>
    </row>
    <row r="26" spans="1:31" x14ac:dyDescent="0.2">
      <c r="B26" s="3" t="s">
        <v>235</v>
      </c>
      <c r="C26" s="21">
        <f>+N2O!C657*PCG!$C$6</f>
        <v>5.2353893780852481</v>
      </c>
      <c r="D26" s="21">
        <f>+N2O!D657*PCG!$C$6</f>
        <v>5.3125277038599545</v>
      </c>
      <c r="E26" s="21">
        <f>+N2O!E657*PCG!$C$6</f>
        <v>5.8578644372235207</v>
      </c>
      <c r="F26" s="21">
        <f>+N2O!F657*PCG!$C$6</f>
        <v>6.262234143092158</v>
      </c>
      <c r="G26" s="21">
        <f>+N2O!G657*PCG!$C$6</f>
        <v>6.9579394272909205</v>
      </c>
      <c r="H26" s="21">
        <f>+N2O!H657*PCG!$C$6</f>
        <v>7.7550421211467437</v>
      </c>
      <c r="I26" s="21">
        <f>+N2O!I657*PCG!$C$6</f>
        <v>8.4455733229270962</v>
      </c>
      <c r="J26" s="21">
        <f>+N2O!J657*PCG!$C$6</f>
        <v>9.0290281842260782</v>
      </c>
      <c r="K26" s="21">
        <f>+N2O!K657*PCG!$C$6</f>
        <v>9.6377994899358903</v>
      </c>
      <c r="L26" s="21">
        <f>+N2O!L657*PCG!$C$6</f>
        <v>13.481069129988754</v>
      </c>
      <c r="M26" s="21">
        <f>+N2O!M657*PCG!$C$6</f>
        <v>13.338532614972307</v>
      </c>
      <c r="N26" s="21">
        <f>+N2O!N657*PCG!$C$6</f>
        <v>11.720390016836266</v>
      </c>
      <c r="O26" s="21">
        <f>+N2O!O657*PCG!$C$6</f>
        <v>12.232927417409893</v>
      </c>
      <c r="P26" s="21">
        <f>+N2O!P657*PCG!$C$6</f>
        <v>12.529641533856742</v>
      </c>
      <c r="Q26" s="21">
        <f>+N2O!Q657*PCG!$C$6</f>
        <v>12.100136690302278</v>
      </c>
      <c r="R26" s="21">
        <f>+N2O!R657*PCG!$C$6</f>
        <v>11.716485838891998</v>
      </c>
      <c r="S26" s="21">
        <f>+N2O!S657*PCG!$C$6</f>
        <v>13.044947647831883</v>
      </c>
      <c r="T26" s="21">
        <f>+N2O!T657*PCG!$C$6</f>
        <v>14.639784449092724</v>
      </c>
      <c r="U26" s="21">
        <f>+N2O!U657*PCG!$C$6</f>
        <v>16.20415220971444</v>
      </c>
      <c r="V26" s="21">
        <f>+N2O!V657*PCG!$C$6</f>
        <v>16.443812878916507</v>
      </c>
      <c r="W26" s="21">
        <f>+N2O!W657*PCG!$C$6</f>
        <v>16.765133480675559</v>
      </c>
      <c r="X26" s="21">
        <f>+N2O!X657*PCG!$C$6</f>
        <v>17.196804706053022</v>
      </c>
      <c r="Y26" s="21">
        <f>+N2O!Y657*PCG!$C$6</f>
        <v>16.606009143469699</v>
      </c>
      <c r="Z26" s="21">
        <f>+N2O!Z657*PCG!$C$6</f>
        <v>17.334767936149159</v>
      </c>
      <c r="AA26" s="21">
        <f>+N2O!AA657*PCG!$C$6</f>
        <v>16.440804131096879</v>
      </c>
      <c r="AB26" s="21">
        <f>+N2O!AB657*PCG!$C$6</f>
        <v>18.021350153601951</v>
      </c>
      <c r="AC26" s="21">
        <f>+N2O!AC657*PCG!$C$6</f>
        <v>18.745142891378457</v>
      </c>
      <c r="AD26" s="21">
        <f>+N2O!AD657*PCG!$C$6</f>
        <v>16.447504519248202</v>
      </c>
      <c r="AE26" s="21">
        <f>+N2O!AE657*PCG!$C$6</f>
        <v>16.650304800659089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535.77323979804817</v>
      </c>
      <c r="D31" s="28">
        <f t="shared" ref="D31:AE31" si="3">+SUM(D24:D27)</f>
        <v>512.98339757593817</v>
      </c>
      <c r="E31" s="28">
        <f t="shared" si="3"/>
        <v>553.98866582594928</v>
      </c>
      <c r="F31" s="28">
        <f t="shared" si="3"/>
        <v>564.96075760954568</v>
      </c>
      <c r="G31" s="28">
        <f t="shared" si="3"/>
        <v>672.32026631860674</v>
      </c>
      <c r="H31" s="28">
        <f t="shared" si="3"/>
        <v>773.24273954471403</v>
      </c>
      <c r="I31" s="28">
        <f t="shared" si="3"/>
        <v>827.2507864042484</v>
      </c>
      <c r="J31" s="28">
        <f t="shared" si="3"/>
        <v>1047.2919407841291</v>
      </c>
      <c r="K31" s="28">
        <f t="shared" si="3"/>
        <v>1112.4712627853321</v>
      </c>
      <c r="L31" s="28">
        <f t="shared" si="3"/>
        <v>2150.1732412607407</v>
      </c>
      <c r="M31" s="28">
        <f t="shared" si="3"/>
        <v>2189.0182454866822</v>
      </c>
      <c r="N31" s="28">
        <f t="shared" si="3"/>
        <v>1936.1709384049393</v>
      </c>
      <c r="O31" s="28">
        <f t="shared" si="3"/>
        <v>1770.7230056408125</v>
      </c>
      <c r="P31" s="28">
        <f t="shared" si="3"/>
        <v>1563.6505735919909</v>
      </c>
      <c r="Q31" s="28">
        <f t="shared" si="3"/>
        <v>1554.7929015373049</v>
      </c>
      <c r="R31" s="28">
        <f t="shared" si="3"/>
        <v>1534.5208901260762</v>
      </c>
      <c r="S31" s="28">
        <f t="shared" si="3"/>
        <v>1946.7498265702584</v>
      </c>
      <c r="T31" s="28">
        <f t="shared" si="3"/>
        <v>2253.5830101395186</v>
      </c>
      <c r="U31" s="28">
        <f t="shared" si="3"/>
        <v>2400.0186015582831</v>
      </c>
      <c r="V31" s="28">
        <f t="shared" si="3"/>
        <v>2567.9068330438499</v>
      </c>
      <c r="W31" s="28">
        <f t="shared" si="3"/>
        <v>2615.4214950597757</v>
      </c>
      <c r="X31" s="28">
        <f t="shared" si="3"/>
        <v>2663.9522573103927</v>
      </c>
      <c r="Y31" s="28">
        <f t="shared" si="3"/>
        <v>2269.2586347221772</v>
      </c>
      <c r="Z31" s="28">
        <f t="shared" si="3"/>
        <v>2248.4118865853939</v>
      </c>
      <c r="AA31" s="28">
        <f t="shared" si="3"/>
        <v>2375.4929010251894</v>
      </c>
      <c r="AB31" s="28">
        <f t="shared" si="3"/>
        <v>2611.0698419331843</v>
      </c>
      <c r="AC31" s="28">
        <f t="shared" si="3"/>
        <v>2119.6477943474197</v>
      </c>
      <c r="AD31" s="28">
        <f t="shared" si="3"/>
        <v>1636.4857406802159</v>
      </c>
      <c r="AE31" s="28">
        <f t="shared" si="3"/>
        <v>1655.837875878432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0.70201085599676571</v>
      </c>
      <c r="D44" s="21">
        <f>+'CO2'!D658</f>
        <v>0.69958572440904743</v>
      </c>
      <c r="E44" s="21">
        <f>+'CO2'!E658</f>
        <v>0.73559013814904306</v>
      </c>
      <c r="F44" s="21">
        <f>+'CO2'!F658</f>
        <v>0.73929689922133945</v>
      </c>
      <c r="G44" s="21">
        <f>+'CO2'!G658</f>
        <v>0.77245788688633066</v>
      </c>
      <c r="H44" s="21">
        <f>+'CO2'!H658</f>
        <v>0.78445666057522501</v>
      </c>
      <c r="I44" s="21">
        <f>+'CO2'!I658</f>
        <v>0.81628508730474936</v>
      </c>
      <c r="J44" s="21">
        <f>+'CO2'!J658</f>
        <v>0.82876691514573175</v>
      </c>
      <c r="K44" s="21">
        <f>+'CO2'!K658</f>
        <v>0.8346026255027077</v>
      </c>
      <c r="L44" s="21">
        <f>+'CO2'!L658</f>
        <v>0.76924024551768944</v>
      </c>
      <c r="M44" s="21">
        <f>+'CO2'!M658</f>
        <v>0.87547477245017946</v>
      </c>
      <c r="N44" s="21">
        <f>+'CO2'!N658</f>
        <v>0.89417646632750014</v>
      </c>
      <c r="O44" s="21">
        <f>+'CO2'!O658</f>
        <v>0.96339328988816086</v>
      </c>
      <c r="P44" s="21">
        <f>+'CO2'!P658</f>
        <v>1.0433203894760401</v>
      </c>
      <c r="Q44" s="21">
        <f>+'CO2'!Q658</f>
        <v>1.1051801834518955</v>
      </c>
      <c r="R44" s="21">
        <f>+'CO2'!R658</f>
        <v>1.0810538561470218</v>
      </c>
      <c r="S44" s="21">
        <f>+'CO2'!S658</f>
        <v>1.0982198526356315</v>
      </c>
      <c r="T44" s="21">
        <f>+'CO2'!T658</f>
        <v>1.1447825227104476</v>
      </c>
      <c r="U44" s="21">
        <f>+'CO2'!U658</f>
        <v>1.2176535437419687</v>
      </c>
      <c r="V44" s="21">
        <f>+'CO2'!V658</f>
        <v>1.2599233285154909</v>
      </c>
      <c r="W44" s="21">
        <f>+'CO2'!W658</f>
        <v>1.4120391571427953</v>
      </c>
      <c r="X44" s="21">
        <f>+'CO2'!X658</f>
        <v>1.6823922767764514</v>
      </c>
      <c r="Y44" s="21">
        <f>+'CO2'!Y658</f>
        <v>1.7289889860308338</v>
      </c>
      <c r="Z44" s="21">
        <f>+'CO2'!Z658</f>
        <v>1.7511918481301121</v>
      </c>
      <c r="AA44" s="21">
        <f>+'CO2'!AA658</f>
        <v>1.6829630689517219</v>
      </c>
      <c r="AB44" s="21">
        <f>+'CO2'!AB658</f>
        <v>1.6863761828844965</v>
      </c>
      <c r="AC44" s="21">
        <f>+'CO2'!AC658</f>
        <v>1.8527480429245777</v>
      </c>
      <c r="AD44" s="21">
        <f>+'CO2'!AD658</f>
        <v>1.9290531228257346</v>
      </c>
      <c r="AE44" s="21">
        <f>+'CO2'!AE658</f>
        <v>2.0332746568966287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1.0030950886685298E-2</v>
      </c>
      <c r="D46" s="21">
        <f>+N2O!D658*PCG!$C$6</f>
        <v>1.00309508866853E-2</v>
      </c>
      <c r="E46" s="21">
        <f>+N2O!E658*PCG!$C$6</f>
        <v>1.00309508866853E-2</v>
      </c>
      <c r="F46" s="21">
        <f>+N2O!F658*PCG!$C$6</f>
        <v>1.0030950886685297E-2</v>
      </c>
      <c r="G46" s="21">
        <f>+N2O!G658*PCG!$C$6</f>
        <v>1.0030950886685298E-2</v>
      </c>
      <c r="H46" s="21">
        <f>+N2O!H658*PCG!$C$6</f>
        <v>1.0030950886685297E-2</v>
      </c>
      <c r="I46" s="21">
        <f>+N2O!I658*PCG!$C$6</f>
        <v>1.0030950886685297E-2</v>
      </c>
      <c r="J46" s="21">
        <f>+N2O!J658*PCG!$C$6</f>
        <v>1.0030950886685297E-2</v>
      </c>
      <c r="K46" s="21">
        <f>+N2O!K658*PCG!$C$6</f>
        <v>1.0030950886685297E-2</v>
      </c>
      <c r="L46" s="21">
        <f>+N2O!L658*PCG!$C$6</f>
        <v>1.0030950886685298E-2</v>
      </c>
      <c r="M46" s="21">
        <f>+N2O!M658*PCG!$C$6</f>
        <v>1.0030950886685298E-2</v>
      </c>
      <c r="N46" s="21">
        <f>+N2O!N658*PCG!$C$6</f>
        <v>1.0030950886685298E-2</v>
      </c>
      <c r="O46" s="21">
        <f>+N2O!O658*PCG!$C$6</f>
        <v>1.0030950886685298E-2</v>
      </c>
      <c r="P46" s="21">
        <f>+N2O!P658*PCG!$C$6</f>
        <v>1.0142448869986772E-2</v>
      </c>
      <c r="Q46" s="21">
        <f>+N2O!Q658*PCG!$C$6</f>
        <v>1.0268039292811493E-2</v>
      </c>
      <c r="R46" s="21">
        <f>+N2O!R658*PCG!$C$6</f>
        <v>1.0392637979807138E-2</v>
      </c>
      <c r="S46" s="21">
        <f>+N2O!S658*PCG!$C$6</f>
        <v>1.0516258655762613E-2</v>
      </c>
      <c r="T46" s="21">
        <f>+N2O!T658*PCG!$C$6</f>
        <v>1.0641639389087068E-2</v>
      </c>
      <c r="U46" s="21">
        <f>+N2O!U658*PCG!$C$6</f>
        <v>1.076895588585605E-2</v>
      </c>
      <c r="V46" s="21">
        <f>+N2O!V658*PCG!$C$6</f>
        <v>1.0895804522194028E-2</v>
      </c>
      <c r="W46" s="21">
        <f>+N2O!W658*PCG!$C$6</f>
        <v>1.1018736156919366E-2</v>
      </c>
      <c r="X46" s="21">
        <f>+N2O!X658*PCG!$C$6</f>
        <v>1.1155483857973939E-2</v>
      </c>
      <c r="Y46" s="21">
        <f>+N2O!Y658*PCG!$C$6</f>
        <v>9.4230267179361438E-3</v>
      </c>
      <c r="Z46" s="21">
        <f>+N2O!Z658*PCG!$C$6</f>
        <v>7.6383278147784846E-3</v>
      </c>
      <c r="AA46" s="21">
        <f>+N2O!AA658*PCG!$C$6</f>
        <v>8.218143088209607E-3</v>
      </c>
      <c r="AB46" s="21">
        <f>+N2O!AB658*PCG!$C$6</f>
        <v>8.8001222430882185E-3</v>
      </c>
      <c r="AC46" s="21">
        <f>+N2O!AC658*PCG!$C$6</f>
        <v>7.1820813338730055E-3</v>
      </c>
      <c r="AD46" s="21">
        <f>+N2O!AD658*PCG!$C$6</f>
        <v>5.9052806112306578E-3</v>
      </c>
      <c r="AE46" s="21">
        <f>+N2O!AE658*PCG!$C$6</f>
        <v>4.6602793941352269E-3</v>
      </c>
    </row>
    <row r="47" spans="2:31" x14ac:dyDescent="0.2">
      <c r="B47" s="3" t="s">
        <v>236</v>
      </c>
      <c r="C47" s="21">
        <f>+SUM(C48:C50)</f>
        <v>0</v>
      </c>
      <c r="D47" s="21">
        <f t="shared" ref="D47:AE47" si="4">+SUM(D48:D50)</f>
        <v>1.4559811324401654E-5</v>
      </c>
      <c r="E47" s="21">
        <f t="shared" si="4"/>
        <v>1.2699706228670238E-4</v>
      </c>
      <c r="F47" s="21">
        <f t="shared" si="4"/>
        <v>7.3585172470380352E-4</v>
      </c>
      <c r="G47" s="21">
        <f t="shared" si="4"/>
        <v>8.1543101149689601E-2</v>
      </c>
      <c r="H47" s="21">
        <f t="shared" si="4"/>
        <v>0.18410212230265408</v>
      </c>
      <c r="I47" s="21">
        <f t="shared" si="4"/>
        <v>0.40088245079716978</v>
      </c>
      <c r="J47" s="21">
        <f t="shared" si="4"/>
        <v>0.91558996902837253</v>
      </c>
      <c r="K47" s="21">
        <f t="shared" si="4"/>
        <v>0.95706410673205411</v>
      </c>
      <c r="L47" s="21">
        <f t="shared" si="4"/>
        <v>1.4002321361567323</v>
      </c>
      <c r="M47" s="21">
        <f t="shared" si="4"/>
        <v>1.935806644244245</v>
      </c>
      <c r="N47" s="21">
        <f t="shared" si="4"/>
        <v>2.5467559370038915</v>
      </c>
      <c r="O47" s="21">
        <f t="shared" si="4"/>
        <v>3.2708340643765945</v>
      </c>
      <c r="P47" s="21">
        <f t="shared" si="4"/>
        <v>5.1309209264352278</v>
      </c>
      <c r="Q47" s="21">
        <f t="shared" si="4"/>
        <v>7.6339186559936625</v>
      </c>
      <c r="R47" s="21">
        <f t="shared" si="4"/>
        <v>7.7113810375442222</v>
      </c>
      <c r="S47" s="21">
        <f t="shared" si="4"/>
        <v>9.885424721463675</v>
      </c>
      <c r="T47" s="21">
        <f t="shared" si="4"/>
        <v>13.600185964000541</v>
      </c>
      <c r="U47" s="21">
        <f t="shared" si="4"/>
        <v>12.240946842700712</v>
      </c>
      <c r="V47" s="21">
        <f t="shared" si="4"/>
        <v>14.187417966462975</v>
      </c>
      <c r="W47" s="21">
        <f t="shared" si="4"/>
        <v>17.104912299547554</v>
      </c>
      <c r="X47" s="21">
        <f t="shared" si="4"/>
        <v>22.831144440737944</v>
      </c>
      <c r="Y47" s="21">
        <f t="shared" si="4"/>
        <v>26.100382252308599</v>
      </c>
      <c r="Z47" s="21">
        <f t="shared" si="4"/>
        <v>28.285205691978959</v>
      </c>
      <c r="AA47" s="21">
        <f t="shared" si="4"/>
        <v>34.025077016682104</v>
      </c>
      <c r="AB47" s="21">
        <f t="shared" si="4"/>
        <v>36.571994148235696</v>
      </c>
      <c r="AC47" s="21">
        <f t="shared" si="4"/>
        <v>38.330513674472321</v>
      </c>
      <c r="AD47" s="21">
        <f t="shared" si="4"/>
        <v>39.933135471614662</v>
      </c>
      <c r="AE47" s="21">
        <f t="shared" si="4"/>
        <v>38.90363339028228</v>
      </c>
    </row>
    <row r="48" spans="2:31" x14ac:dyDescent="0.2">
      <c r="B48" s="14" t="s">
        <v>237</v>
      </c>
      <c r="C48" s="21">
        <f>+HFC!C658</f>
        <v>0</v>
      </c>
      <c r="D48" s="21">
        <f>+HFC!D658</f>
        <v>1.4559811324401654E-5</v>
      </c>
      <c r="E48" s="21">
        <f>+HFC!E658</f>
        <v>1.2699706228670238E-4</v>
      </c>
      <c r="F48" s="21">
        <f>+HFC!F658</f>
        <v>7.3585172470380352E-4</v>
      </c>
      <c r="G48" s="21">
        <f>+HFC!G658</f>
        <v>8.1543101149689601E-2</v>
      </c>
      <c r="H48" s="21">
        <f>+HFC!H658</f>
        <v>0.18410212230265408</v>
      </c>
      <c r="I48" s="21">
        <f>+HFC!I658</f>
        <v>0.40088245079716978</v>
      </c>
      <c r="J48" s="21">
        <f>+HFC!J658</f>
        <v>0.91558996902837253</v>
      </c>
      <c r="K48" s="21">
        <f>+HFC!K658</f>
        <v>0.95706410673205411</v>
      </c>
      <c r="L48" s="21">
        <f>+HFC!L658</f>
        <v>1.4002321361567323</v>
      </c>
      <c r="M48" s="21">
        <f>+HFC!M658</f>
        <v>1.935806644244245</v>
      </c>
      <c r="N48" s="21">
        <f>+HFC!N658</f>
        <v>2.5467559370038915</v>
      </c>
      <c r="O48" s="21">
        <f>+HFC!O658</f>
        <v>3.2708340643765945</v>
      </c>
      <c r="P48" s="21">
        <f>+HFC!P658</f>
        <v>5.1309209264352278</v>
      </c>
      <c r="Q48" s="21">
        <f>+HFC!Q658</f>
        <v>7.6339186559936625</v>
      </c>
      <c r="R48" s="21">
        <f>+HFC!R658</f>
        <v>7.7113810375442222</v>
      </c>
      <c r="S48" s="21">
        <f>+HFC!S658</f>
        <v>9.885424721463675</v>
      </c>
      <c r="T48" s="21">
        <f>+HFC!T658</f>
        <v>13.600185964000541</v>
      </c>
      <c r="U48" s="21">
        <f>+HFC!U658</f>
        <v>12.240946842700712</v>
      </c>
      <c r="V48" s="21">
        <f>+HFC!V658</f>
        <v>14.187417966462975</v>
      </c>
      <c r="W48" s="21">
        <f>+HFC!W658</f>
        <v>17.104912299547554</v>
      </c>
      <c r="X48" s="21">
        <f>+HFC!X658</f>
        <v>22.831144440737944</v>
      </c>
      <c r="Y48" s="21">
        <f>+HFC!Y658</f>
        <v>26.068551097022322</v>
      </c>
      <c r="Z48" s="21">
        <f>+HFC!Z658</f>
        <v>28.251374419366268</v>
      </c>
      <c r="AA48" s="21">
        <f>+HFC!AA658</f>
        <v>33.99172751154601</v>
      </c>
      <c r="AB48" s="21">
        <f>+HFC!AB658</f>
        <v>36.536868060339337</v>
      </c>
      <c r="AC48" s="21">
        <f>+HFC!AC658</f>
        <v>38.301101680651882</v>
      </c>
      <c r="AD48" s="21">
        <f>+HFC!AD658</f>
        <v>39.90076148378752</v>
      </c>
      <c r="AE48" s="21">
        <f>+HFC!AE658</f>
        <v>38.872872487144342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0</v>
      </c>
      <c r="Q50" s="21">
        <f>+'SF6'!Q658</f>
        <v>0</v>
      </c>
      <c r="R50" s="21">
        <f>+'SF6'!R658</f>
        <v>0</v>
      </c>
      <c r="S50" s="21">
        <f>+'SF6'!S658</f>
        <v>0</v>
      </c>
      <c r="T50" s="21">
        <f>+'SF6'!T658</f>
        <v>0</v>
      </c>
      <c r="U50" s="21">
        <f>+'SF6'!U658</f>
        <v>0</v>
      </c>
      <c r="V50" s="21">
        <f>+'SF6'!V658</f>
        <v>0</v>
      </c>
      <c r="W50" s="21">
        <f>+'SF6'!W658</f>
        <v>0</v>
      </c>
      <c r="X50" s="21">
        <f>+'SF6'!X658</f>
        <v>0</v>
      </c>
      <c r="Y50" s="21">
        <f>+'SF6'!Y658</f>
        <v>3.1831155286276884E-2</v>
      </c>
      <c r="Z50" s="21">
        <f>+'SF6'!Z658</f>
        <v>3.383127261269147E-2</v>
      </c>
      <c r="AA50" s="21">
        <f>+'SF6'!AA658</f>
        <v>3.3349505136094672E-2</v>
      </c>
      <c r="AB50" s="21">
        <f>+'SF6'!AB658</f>
        <v>3.5126087896360271E-2</v>
      </c>
      <c r="AC50" s="21">
        <f>+'SF6'!AC658</f>
        <v>2.9411993820440428E-2</v>
      </c>
      <c r="AD50" s="21">
        <f>+'SF6'!AD658</f>
        <v>3.2373987827145463E-2</v>
      </c>
      <c r="AE50" s="21">
        <f>+'SF6'!AE658</f>
        <v>3.0760903137940554E-2</v>
      </c>
    </row>
    <row r="51" spans="2:31" x14ac:dyDescent="0.2">
      <c r="B51" s="15" t="s">
        <v>240</v>
      </c>
      <c r="C51" s="28">
        <f>+SUM(C44:C47)</f>
        <v>0.71204180688345098</v>
      </c>
      <c r="D51" s="28">
        <f t="shared" ref="D51:AE51" si="5">+SUM(D44:D47)</f>
        <v>0.70963123510705706</v>
      </c>
      <c r="E51" s="28">
        <f t="shared" si="5"/>
        <v>0.74574808609801502</v>
      </c>
      <c r="F51" s="28">
        <f t="shared" si="5"/>
        <v>0.75006370183272852</v>
      </c>
      <c r="G51" s="28">
        <f t="shared" si="5"/>
        <v>0.86403193892270558</v>
      </c>
      <c r="H51" s="28">
        <f t="shared" si="5"/>
        <v>0.97858973376456437</v>
      </c>
      <c r="I51" s="28">
        <f t="shared" si="5"/>
        <v>1.2271984889886043</v>
      </c>
      <c r="J51" s="28">
        <f t="shared" si="5"/>
        <v>1.7543878350607895</v>
      </c>
      <c r="K51" s="28">
        <f t="shared" si="5"/>
        <v>1.8016976831214471</v>
      </c>
      <c r="L51" s="28">
        <f t="shared" si="5"/>
        <v>2.1795033325611071</v>
      </c>
      <c r="M51" s="28">
        <f t="shared" si="5"/>
        <v>2.8213123675811098</v>
      </c>
      <c r="N51" s="28">
        <f t="shared" si="5"/>
        <v>3.4509633542180769</v>
      </c>
      <c r="O51" s="28">
        <f t="shared" si="5"/>
        <v>4.2442583051514404</v>
      </c>
      <c r="P51" s="28">
        <f t="shared" si="5"/>
        <v>6.1843837647812547</v>
      </c>
      <c r="Q51" s="28">
        <f t="shared" si="5"/>
        <v>8.7493668787383694</v>
      </c>
      <c r="R51" s="28">
        <f t="shared" si="5"/>
        <v>8.8028275316710509</v>
      </c>
      <c r="S51" s="28">
        <f t="shared" si="5"/>
        <v>10.994160832755069</v>
      </c>
      <c r="T51" s="28">
        <f t="shared" si="5"/>
        <v>14.755610126100077</v>
      </c>
      <c r="U51" s="28">
        <f t="shared" si="5"/>
        <v>13.469369342328537</v>
      </c>
      <c r="V51" s="28">
        <f t="shared" si="5"/>
        <v>15.458237099500661</v>
      </c>
      <c r="W51" s="28">
        <f t="shared" si="5"/>
        <v>18.527970192847267</v>
      </c>
      <c r="X51" s="28">
        <f t="shared" si="5"/>
        <v>24.524692201372368</v>
      </c>
      <c r="Y51" s="28">
        <f t="shared" si="5"/>
        <v>27.83879426505737</v>
      </c>
      <c r="Z51" s="28">
        <f t="shared" si="5"/>
        <v>30.044035867923849</v>
      </c>
      <c r="AA51" s="28">
        <f t="shared" si="5"/>
        <v>35.716258228722033</v>
      </c>
      <c r="AB51" s="28">
        <f t="shared" si="5"/>
        <v>38.267170453363278</v>
      </c>
      <c r="AC51" s="28">
        <f t="shared" si="5"/>
        <v>40.190443798730769</v>
      </c>
      <c r="AD51" s="28">
        <f t="shared" si="5"/>
        <v>41.868093875051628</v>
      </c>
      <c r="AE51" s="28">
        <f t="shared" si="5"/>
        <v>40.941568326573048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0.26555407155272953</v>
      </c>
      <c r="D64" s="21">
        <f>+'CO2'!D659</f>
        <v>0.30015978291681883</v>
      </c>
      <c r="E64" s="21">
        <f>+'CO2'!E659</f>
        <v>0.32592554328340856</v>
      </c>
      <c r="F64" s="21">
        <f>+'CO2'!F659</f>
        <v>0.32717009854024776</v>
      </c>
      <c r="G64" s="21">
        <f>+'CO2'!G659</f>
        <v>0.31013059296920631</v>
      </c>
      <c r="H64" s="21">
        <f>+'CO2'!H659</f>
        <v>0.34638277496528025</v>
      </c>
      <c r="I64" s="21">
        <f>+'CO2'!I659</f>
        <v>0.45807856148180581</v>
      </c>
      <c r="J64" s="21">
        <f>+'CO2'!J659</f>
        <v>0.32129916190658075</v>
      </c>
      <c r="K64" s="21">
        <f>+'CO2'!K659</f>
        <v>0.36439853459438826</v>
      </c>
      <c r="L64" s="21">
        <f>+'CO2'!L659</f>
        <v>0.41884188788793358</v>
      </c>
      <c r="M64" s="21">
        <f>+'CO2'!M659</f>
        <v>0.46590224602274183</v>
      </c>
      <c r="N64" s="21">
        <f>+'CO2'!N659</f>
        <v>0.42055667476666503</v>
      </c>
      <c r="O64" s="21">
        <f>+'CO2'!O659</f>
        <v>0.47466864478565907</v>
      </c>
      <c r="P64" s="21">
        <f>+'CO2'!P659</f>
        <v>0.52791751736361869</v>
      </c>
      <c r="Q64" s="21">
        <f>+'CO2'!Q659</f>
        <v>0.54044267656966272</v>
      </c>
      <c r="R64" s="21">
        <f>+'CO2'!R659</f>
        <v>0.4541236799898038</v>
      </c>
      <c r="S64" s="21">
        <f>+'CO2'!S659</f>
        <v>0.4800323286855156</v>
      </c>
      <c r="T64" s="21">
        <f>+'CO2'!T659</f>
        <v>0.47479052854173698</v>
      </c>
      <c r="U64" s="21">
        <f>+'CO2'!U659</f>
        <v>0.52727987321696157</v>
      </c>
      <c r="V64" s="21">
        <f>+'CO2'!V659</f>
        <v>0.46350601594898788</v>
      </c>
      <c r="W64" s="21">
        <f>+'CO2'!W659</f>
        <v>0.58027619296504585</v>
      </c>
      <c r="X64" s="21">
        <f>+'CO2'!X659</f>
        <v>0.57508239193213839</v>
      </c>
      <c r="Y64" s="21">
        <f>+'CO2'!Y659</f>
        <v>0.5726460422317744</v>
      </c>
      <c r="Z64" s="21">
        <f>+'CO2'!Z659</f>
        <v>0.61589114897502373</v>
      </c>
      <c r="AA64" s="21">
        <f>+'CO2'!AA659</f>
        <v>0.58682219562779614</v>
      </c>
      <c r="AB64" s="21">
        <f>+'CO2'!AB659</f>
        <v>0.66610155847315677</v>
      </c>
      <c r="AC64" s="21">
        <f>+'CO2'!AC659</f>
        <v>0.54909269966527441</v>
      </c>
      <c r="AD64" s="21">
        <f>+'CO2'!AD659</f>
        <v>0.55555642869191335</v>
      </c>
      <c r="AE64" s="21">
        <f>+'CO2'!AE659</f>
        <v>0.56255995093715772</v>
      </c>
    </row>
    <row r="65" spans="2:31" x14ac:dyDescent="0.2">
      <c r="B65" s="3" t="s">
        <v>234</v>
      </c>
      <c r="C65" s="21">
        <f>+'CH4'!C659*PCG!$C$5</f>
        <v>10.991217175436816</v>
      </c>
      <c r="D65" s="21">
        <f>+'CH4'!D659*PCG!$C$5</f>
        <v>11.003464754175159</v>
      </c>
      <c r="E65" s="21">
        <f>+'CH4'!E659*PCG!$C$5</f>
        <v>11.059813220710609</v>
      </c>
      <c r="F65" s="21">
        <f>+'CH4'!F659*PCG!$C$5</f>
        <v>11.163660470804682</v>
      </c>
      <c r="G65" s="21">
        <f>+'CH4'!G659*PCG!$C$5</f>
        <v>11.254073010309567</v>
      </c>
      <c r="H65" s="21">
        <f>+'CH4'!H659*PCG!$C$5</f>
        <v>11.251617781206193</v>
      </c>
      <c r="I65" s="21">
        <f>+'CH4'!I659*PCG!$C$5</f>
        <v>10.953103427583887</v>
      </c>
      <c r="J65" s="21">
        <f>+'CH4'!J659*PCG!$C$5</f>
        <v>11.043325234099678</v>
      </c>
      <c r="K65" s="21">
        <f>+'CH4'!K659*PCG!$C$5</f>
        <v>10.961739606548782</v>
      </c>
      <c r="L65" s="21">
        <f>+'CH4'!L659*PCG!$C$5</f>
        <v>10.896687512679689</v>
      </c>
      <c r="M65" s="21">
        <f>+'CH4'!M659*PCG!$C$5</f>
        <v>10.775418434895577</v>
      </c>
      <c r="N65" s="21">
        <f>+'CH4'!N659*PCG!$C$5</f>
        <v>10.51377551327178</v>
      </c>
      <c r="O65" s="21">
        <f>+'CH4'!O659*PCG!$C$5</f>
        <v>10.439019300447224</v>
      </c>
      <c r="P65" s="21">
        <f>+'CH4'!P659*PCG!$C$5</f>
        <v>10.315477798178772</v>
      </c>
      <c r="Q65" s="21">
        <f>+'CH4'!Q659*PCG!$C$5</f>
        <v>10.297725994753712</v>
      </c>
      <c r="R65" s="21">
        <f>+'CH4'!R659*PCG!$C$5</f>
        <v>10.240481819228467</v>
      </c>
      <c r="S65" s="21">
        <f>+'CH4'!S659*PCG!$C$5</f>
        <v>10.176759834064635</v>
      </c>
      <c r="T65" s="21">
        <f>+'CH4'!T659*PCG!$C$5</f>
        <v>10.107532804871262</v>
      </c>
      <c r="U65" s="21">
        <f>+'CH4'!U659*PCG!$C$5</f>
        <v>10.106961477137895</v>
      </c>
      <c r="V65" s="21">
        <f>+'CH4'!V659*PCG!$C$5</f>
        <v>10.105248151379529</v>
      </c>
      <c r="W65" s="21">
        <f>+'CH4'!W659*PCG!$C$5</f>
        <v>10.122716329375645</v>
      </c>
      <c r="X65" s="21">
        <f>+'CH4'!X659*PCG!$C$5</f>
        <v>10.130945340869351</v>
      </c>
      <c r="Y65" s="21">
        <f>+'CH4'!Y659*PCG!$C$5</f>
        <v>10.196199726251654</v>
      </c>
      <c r="Z65" s="21">
        <f>+'CH4'!Z659*PCG!$C$5</f>
        <v>10.13826266001931</v>
      </c>
      <c r="AA65" s="21">
        <f>+'CH4'!AA659*PCG!$C$5</f>
        <v>10.070019773531506</v>
      </c>
      <c r="AB65" s="21">
        <f>+'CH4'!AB659*PCG!$C$5</f>
        <v>10.066916239243456</v>
      </c>
      <c r="AC65" s="21">
        <f>+'CH4'!AC659*PCG!$C$5</f>
        <v>10.119723320596464</v>
      </c>
      <c r="AD65" s="21">
        <f>+'CH4'!AD659*PCG!$C$5</f>
        <v>10.158325630848916</v>
      </c>
      <c r="AE65" s="21">
        <f>+'CH4'!AE659*PCG!$C$5</f>
        <v>10.225010696153813</v>
      </c>
    </row>
    <row r="66" spans="2:31" x14ac:dyDescent="0.2">
      <c r="B66" s="3" t="s">
        <v>235</v>
      </c>
      <c r="C66" s="21">
        <f>+N2O!C659*PCG!$C$6</f>
        <v>8.6215624980812748</v>
      </c>
      <c r="D66" s="21">
        <f>+N2O!D659*PCG!$C$6</f>
        <v>8.5348205305781892</v>
      </c>
      <c r="E66" s="21">
        <f>+N2O!E659*PCG!$C$6</f>
        <v>8.5964186857680787</v>
      </c>
      <c r="F66" s="21">
        <f>+N2O!F659*PCG!$C$6</f>
        <v>8.8947295989718889</v>
      </c>
      <c r="G66" s="21">
        <f>+N2O!G659*PCG!$C$6</f>
        <v>8.9246701854626593</v>
      </c>
      <c r="H66" s="21">
        <f>+N2O!H659*PCG!$C$6</f>
        <v>8.9542604596322821</v>
      </c>
      <c r="I66" s="21">
        <f>+N2O!I659*PCG!$C$6</f>
        <v>8.6047906685994899</v>
      </c>
      <c r="J66" s="21">
        <f>+N2O!J659*PCG!$C$6</f>
        <v>8.5157111919819268</v>
      </c>
      <c r="K66" s="21">
        <f>+N2O!K659*PCG!$C$6</f>
        <v>8.378535082937443</v>
      </c>
      <c r="L66" s="21">
        <f>+N2O!L659*PCG!$C$6</f>
        <v>8.4439128258103153</v>
      </c>
      <c r="M66" s="21">
        <f>+N2O!M659*PCG!$C$6</f>
        <v>8.1219577103720813</v>
      </c>
      <c r="N66" s="21">
        <f>+N2O!N659*PCG!$C$6</f>
        <v>8.1502061331970346</v>
      </c>
      <c r="O66" s="21">
        <f>+N2O!O659*PCG!$C$6</f>
        <v>8.2119883163189762</v>
      </c>
      <c r="P66" s="21">
        <f>+N2O!P659*PCG!$C$6</f>
        <v>7.8717367617593021</v>
      </c>
      <c r="Q66" s="21">
        <f>+N2O!Q659*PCG!$C$6</f>
        <v>8.2044620274502726</v>
      </c>
      <c r="R66" s="21">
        <f>+N2O!R659*PCG!$C$6</f>
        <v>7.8517779562416363</v>
      </c>
      <c r="S66" s="21">
        <f>+N2O!S659*PCG!$C$6</f>
        <v>7.9052444884020652</v>
      </c>
      <c r="T66" s="21">
        <f>+N2O!T659*PCG!$C$6</f>
        <v>8.0887244518279768</v>
      </c>
      <c r="U66" s="21">
        <f>+N2O!U659*PCG!$C$6</f>
        <v>8.2625739677255563</v>
      </c>
      <c r="V66" s="21">
        <f>+N2O!V659*PCG!$C$6</f>
        <v>8.3317211612366222</v>
      </c>
      <c r="W66" s="21">
        <f>+N2O!W659*PCG!$C$6</f>
        <v>8.2743855952190479</v>
      </c>
      <c r="X66" s="21">
        <f>+N2O!X659*PCG!$C$6</f>
        <v>7.7555273839881753</v>
      </c>
      <c r="Y66" s="21">
        <f>+N2O!Y659*PCG!$C$6</f>
        <v>7.3253799025114432</v>
      </c>
      <c r="Z66" s="21">
        <f>+N2O!Z659*PCG!$C$6</f>
        <v>7.3330974373181679</v>
      </c>
      <c r="AA66" s="21">
        <f>+N2O!AA659*PCG!$C$6</f>
        <v>7.3889587160060968</v>
      </c>
      <c r="AB66" s="21">
        <f>+N2O!AB659*PCG!$C$6</f>
        <v>7.3848620368334501</v>
      </c>
      <c r="AC66" s="21">
        <f>+N2O!AC659*PCG!$C$6</f>
        <v>7.5116611552086443</v>
      </c>
      <c r="AD66" s="21">
        <f>+N2O!AD659*PCG!$C$6</f>
        <v>7.6349453596223134</v>
      </c>
      <c r="AE66" s="21">
        <f>+N2O!AE659*PCG!$C$6</f>
        <v>7.7665128856299281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19.878333745070819</v>
      </c>
      <c r="D71" s="28">
        <f t="shared" ref="D71:AE71" si="7">+SUM(D64:D67)</f>
        <v>19.838445067670165</v>
      </c>
      <c r="E71" s="28">
        <f t="shared" si="7"/>
        <v>19.982157449762099</v>
      </c>
      <c r="F71" s="28">
        <f t="shared" si="7"/>
        <v>20.385560168316822</v>
      </c>
      <c r="G71" s="28">
        <f t="shared" si="7"/>
        <v>20.488873788741433</v>
      </c>
      <c r="H71" s="28">
        <f t="shared" si="7"/>
        <v>20.552261015803754</v>
      </c>
      <c r="I71" s="28">
        <f t="shared" si="7"/>
        <v>20.015972657665181</v>
      </c>
      <c r="J71" s="28">
        <f t="shared" si="7"/>
        <v>19.880335587988185</v>
      </c>
      <c r="K71" s="28">
        <f t="shared" si="7"/>
        <v>19.704673224080615</v>
      </c>
      <c r="L71" s="28">
        <f t="shared" si="7"/>
        <v>19.759442226377939</v>
      </c>
      <c r="M71" s="28">
        <f t="shared" si="7"/>
        <v>19.3632783912904</v>
      </c>
      <c r="N71" s="28">
        <f t="shared" si="7"/>
        <v>19.084538321235478</v>
      </c>
      <c r="O71" s="28">
        <f t="shared" si="7"/>
        <v>19.12567626155186</v>
      </c>
      <c r="P71" s="28">
        <f t="shared" si="7"/>
        <v>18.715132077301693</v>
      </c>
      <c r="Q71" s="28">
        <f t="shared" si="7"/>
        <v>19.04263069877365</v>
      </c>
      <c r="R71" s="28">
        <f t="shared" si="7"/>
        <v>18.546383455459907</v>
      </c>
      <c r="S71" s="28">
        <f t="shared" si="7"/>
        <v>18.562036651152216</v>
      </c>
      <c r="T71" s="28">
        <f t="shared" si="7"/>
        <v>18.671047785240976</v>
      </c>
      <c r="U71" s="28">
        <f t="shared" si="7"/>
        <v>18.896815318080414</v>
      </c>
      <c r="V71" s="28">
        <f t="shared" si="7"/>
        <v>18.90047532856514</v>
      </c>
      <c r="W71" s="28">
        <f t="shared" si="7"/>
        <v>18.977378117559738</v>
      </c>
      <c r="X71" s="28">
        <f t="shared" si="7"/>
        <v>18.461555116789665</v>
      </c>
      <c r="Y71" s="28">
        <f t="shared" si="7"/>
        <v>18.094225670994874</v>
      </c>
      <c r="Z71" s="28">
        <f t="shared" si="7"/>
        <v>18.087251246312501</v>
      </c>
      <c r="AA71" s="28">
        <f t="shared" si="7"/>
        <v>18.0458006851654</v>
      </c>
      <c r="AB71" s="28">
        <f t="shared" si="7"/>
        <v>18.117879834550063</v>
      </c>
      <c r="AC71" s="28">
        <f t="shared" si="7"/>
        <v>18.180477175470383</v>
      </c>
      <c r="AD71" s="28">
        <f t="shared" si="7"/>
        <v>18.348827419163143</v>
      </c>
      <c r="AE71" s="28">
        <f t="shared" si="7"/>
        <v>18.554083532720899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914</v>
      </c>
      <c r="C84" s="21">
        <f>+'CO2'!C660+'abs CO2'!C660</f>
        <v>-174.49332757541885</v>
      </c>
      <c r="D84" s="21">
        <f>+'CO2'!D660+'abs CO2'!D660</f>
        <v>-175.59930772896402</v>
      </c>
      <c r="E84" s="21">
        <f>+'CO2'!E660+'abs CO2'!E660</f>
        <v>-177.18580967280175</v>
      </c>
      <c r="F84" s="21">
        <f>+'CO2'!F660+'abs CO2'!F660</f>
        <v>-178.66857748041917</v>
      </c>
      <c r="G84" s="21">
        <f>+'CO2'!G660+'abs CO2'!G660</f>
        <v>-181.43872142656718</v>
      </c>
      <c r="H84" s="21">
        <f>+'CO2'!H660+'abs CO2'!H660</f>
        <v>-182.83430652303608</v>
      </c>
      <c r="I84" s="21">
        <f>+'CO2'!I660+'abs CO2'!I660</f>
        <v>-183.7078724187069</v>
      </c>
      <c r="J84" s="21">
        <f>+'CO2'!J660+'abs CO2'!J660</f>
        <v>-184.3445438353082</v>
      </c>
      <c r="K84" s="21">
        <f>+'CO2'!K660+'abs CO2'!K660</f>
        <v>-184.84666871481184</v>
      </c>
      <c r="L84" s="21">
        <f>+'CO2'!L660+'abs CO2'!L660</f>
        <v>-185.56870735253034</v>
      </c>
      <c r="M84" s="21">
        <f>+'CO2'!M660+'abs CO2'!M660</f>
        <v>-185.89252737363842</v>
      </c>
      <c r="N84" s="21">
        <f>+'CO2'!N660+'abs CO2'!N660</f>
        <v>-186.39531184982624</v>
      </c>
      <c r="O84" s="21">
        <f>+'CO2'!O660+'abs CO2'!O660</f>
        <v>-186.77010291135136</v>
      </c>
      <c r="P84" s="21">
        <f>+'CO2'!P660+'abs CO2'!P660</f>
        <v>-188.17767189699762</v>
      </c>
      <c r="Q84" s="21">
        <f>+'CO2'!Q660+'abs CO2'!Q660</f>
        <v>-189.02287288627988</v>
      </c>
      <c r="R84" s="21">
        <f>+'CO2'!R660+'abs CO2'!R660</f>
        <v>-189.58979061718006</v>
      </c>
      <c r="S84" s="21">
        <f>+'CO2'!S660+'abs CO2'!S660</f>
        <v>-189.96901749502214</v>
      </c>
      <c r="T84" s="21">
        <f>+'CO2'!T660+'abs CO2'!T660</f>
        <v>-189.96570202428134</v>
      </c>
      <c r="U84" s="21">
        <f>+'CO2'!U660+'abs CO2'!U660</f>
        <v>-190.24900642469817</v>
      </c>
      <c r="V84" s="21">
        <f>+'CO2'!V660+'abs CO2'!V660</f>
        <v>-190.25400108481412</v>
      </c>
      <c r="W84" s="21">
        <f>+'CO2'!W660+'abs CO2'!W660</f>
        <v>-190.26188695837078</v>
      </c>
      <c r="X84" s="21">
        <f>+'CO2'!X660+'abs CO2'!X660</f>
        <v>-190.26235469488768</v>
      </c>
      <c r="Y84" s="21">
        <f>+'CO2'!Y660+'abs CO2'!Y660</f>
        <v>-190.26653469488764</v>
      </c>
      <c r="Z84" s="21">
        <f>+'CO2'!Z660+'abs CO2'!Z660</f>
        <v>-190.28262196141671</v>
      </c>
      <c r="AA84" s="21">
        <f>+'CO2'!AA660+'abs CO2'!AA660</f>
        <v>-190.33273967167426</v>
      </c>
      <c r="AB84" s="21">
        <f>+'CO2'!AB660+'abs CO2'!AB660</f>
        <v>-190.33995952456613</v>
      </c>
      <c r="AC84" s="21">
        <f>+'CO2'!AC660+'abs CO2'!AC660</f>
        <v>-190.34859819123275</v>
      </c>
      <c r="AD84" s="21">
        <f>+'CO2'!AD660+'abs CO2'!AD660</f>
        <v>-190.36085952456614</v>
      </c>
      <c r="AE84" s="21">
        <f>+'CO2'!AE660+'abs CO2'!AE660</f>
        <v>-190.36420352456611</v>
      </c>
    </row>
    <row r="85" spans="2:31" x14ac:dyDescent="0.2">
      <c r="B85" s="3" t="s">
        <v>234</v>
      </c>
      <c r="C85" s="21">
        <f>+'CH4'!C660*PCG!$C$5</f>
        <v>0</v>
      </c>
      <c r="D85" s="21">
        <f>+'CH4'!D660*PCG!$C$5</f>
        <v>0</v>
      </c>
      <c r="E85" s="21">
        <f>+'CH4'!E660*PCG!$C$5</f>
        <v>0</v>
      </c>
      <c r="F85" s="21">
        <f>+'CH4'!F660*PCG!$C$5</f>
        <v>0</v>
      </c>
      <c r="G85" s="21">
        <f>+'CH4'!G660*PCG!$C$5</f>
        <v>0</v>
      </c>
      <c r="H85" s="21">
        <f>+'CH4'!H660*PCG!$C$5</f>
        <v>0</v>
      </c>
      <c r="I85" s="21">
        <f>+'CH4'!I660*PCG!$C$5</f>
        <v>0</v>
      </c>
      <c r="J85" s="21">
        <f>+'CH4'!J660*PCG!$C$5</f>
        <v>0</v>
      </c>
      <c r="K85" s="21">
        <f>+'CH4'!K660*PCG!$C$5</f>
        <v>0</v>
      </c>
      <c r="L85" s="21">
        <f>+'CH4'!L660*PCG!$C$5</f>
        <v>0</v>
      </c>
      <c r="M85" s="21">
        <f>+'CH4'!M660*PCG!$C$5</f>
        <v>0</v>
      </c>
      <c r="N85" s="21">
        <f>+'CH4'!N660*PCG!$C$5</f>
        <v>0</v>
      </c>
      <c r="O85" s="21">
        <f>+'CH4'!O660*PCG!$C$5</f>
        <v>0</v>
      </c>
      <c r="P85" s="21">
        <f>+'CH4'!P660*PCG!$C$5</f>
        <v>0</v>
      </c>
      <c r="Q85" s="21">
        <f>+'CH4'!Q660*PCG!$C$5</f>
        <v>0</v>
      </c>
      <c r="R85" s="21">
        <f>+'CH4'!R660*PCG!$C$5</f>
        <v>0</v>
      </c>
      <c r="S85" s="21">
        <f>+'CH4'!S660*PCG!$C$5</f>
        <v>0</v>
      </c>
      <c r="T85" s="21">
        <f>+'CH4'!T660*PCG!$C$5</f>
        <v>0</v>
      </c>
      <c r="U85" s="21">
        <f>+'CH4'!U660*PCG!$C$5</f>
        <v>0</v>
      </c>
      <c r="V85" s="21">
        <f>+'CH4'!V660*PCG!$C$5</f>
        <v>0</v>
      </c>
      <c r="W85" s="21">
        <f>+'CH4'!W660*PCG!$C$5</f>
        <v>0</v>
      </c>
      <c r="X85" s="21">
        <f>+'CH4'!X660*PCG!$C$5</f>
        <v>0</v>
      </c>
      <c r="Y85" s="21">
        <f>+'CH4'!Y660*PCG!$C$5</f>
        <v>0</v>
      </c>
      <c r="Z85" s="21">
        <f>+'CH4'!Z660*PCG!$C$5</f>
        <v>0</v>
      </c>
      <c r="AA85" s="21">
        <f>+'CH4'!AA660*PCG!$C$5</f>
        <v>0</v>
      </c>
      <c r="AB85" s="21">
        <f>+'CH4'!AB660*PCG!$C$5</f>
        <v>0</v>
      </c>
      <c r="AC85" s="21">
        <f>+'CH4'!AC660*PCG!$C$5</f>
        <v>0</v>
      </c>
      <c r="AD85" s="21">
        <f>+'CH4'!AD660*PCG!$C$5</f>
        <v>0</v>
      </c>
      <c r="AE85" s="21">
        <f>+'CH4'!AE660*PCG!$C$5</f>
        <v>7.9120000000000001E-5</v>
      </c>
    </row>
    <row r="86" spans="2:31" x14ac:dyDescent="0.2">
      <c r="B86" s="3" t="s">
        <v>235</v>
      </c>
      <c r="C86" s="21">
        <f>+N2O!C660*PCG!$C$6</f>
        <v>0</v>
      </c>
      <c r="D86" s="21">
        <f>+N2O!D660*PCG!$C$6</f>
        <v>0</v>
      </c>
      <c r="E86" s="21">
        <f>+N2O!E660*PCG!$C$6</f>
        <v>0</v>
      </c>
      <c r="F86" s="21">
        <f>+N2O!F660*PCG!$C$6</f>
        <v>0</v>
      </c>
      <c r="G86" s="21">
        <f>+N2O!G660*PCG!$C$6</f>
        <v>0</v>
      </c>
      <c r="H86" s="21">
        <f>+N2O!H660*PCG!$C$6</f>
        <v>0</v>
      </c>
      <c r="I86" s="21">
        <f>+N2O!I660*PCG!$C$6</f>
        <v>0</v>
      </c>
      <c r="J86" s="21">
        <f>+N2O!J660*PCG!$C$6</f>
        <v>0</v>
      </c>
      <c r="K86" s="21">
        <f>+N2O!K660*PCG!$C$6</f>
        <v>0</v>
      </c>
      <c r="L86" s="21">
        <f>+N2O!L660*PCG!$C$6</f>
        <v>0</v>
      </c>
      <c r="M86" s="21">
        <f>+N2O!M660*PCG!$C$6</f>
        <v>0</v>
      </c>
      <c r="N86" s="21">
        <f>+N2O!N660*PCG!$C$6</f>
        <v>0</v>
      </c>
      <c r="O86" s="21">
        <f>+N2O!O660*PCG!$C$6</f>
        <v>0</v>
      </c>
      <c r="P86" s="21">
        <f>+N2O!P660*PCG!$C$6</f>
        <v>0</v>
      </c>
      <c r="Q86" s="21">
        <f>+N2O!Q660*PCG!$C$6</f>
        <v>0</v>
      </c>
      <c r="R86" s="21">
        <f>+N2O!R660*PCG!$C$6</f>
        <v>0</v>
      </c>
      <c r="S86" s="21">
        <f>+N2O!S660*PCG!$C$6</f>
        <v>0</v>
      </c>
      <c r="T86" s="21">
        <f>+N2O!T660*PCG!$C$6</f>
        <v>0</v>
      </c>
      <c r="U86" s="21">
        <f>+N2O!U660*PCG!$C$6</f>
        <v>0</v>
      </c>
      <c r="V86" s="21">
        <f>+N2O!V660*PCG!$C$6</f>
        <v>0</v>
      </c>
      <c r="W86" s="21">
        <f>+N2O!W660*PCG!$C$6</f>
        <v>0</v>
      </c>
      <c r="X86" s="21">
        <f>+N2O!X660*PCG!$C$6</f>
        <v>0</v>
      </c>
      <c r="Y86" s="21">
        <f>+N2O!Y660*PCG!$C$6</f>
        <v>0</v>
      </c>
      <c r="Z86" s="21">
        <f>+N2O!Z660*PCG!$C$6</f>
        <v>0</v>
      </c>
      <c r="AA86" s="21">
        <f>+N2O!AA660*PCG!$C$6</f>
        <v>0</v>
      </c>
      <c r="AB86" s="21">
        <f>+N2O!AB660*PCG!$C$6</f>
        <v>0</v>
      </c>
      <c r="AC86" s="21">
        <f>+N2O!AC660*PCG!$C$6</f>
        <v>0</v>
      </c>
      <c r="AD86" s="21">
        <f>+N2O!AD660*PCG!$C$6</f>
        <v>0</v>
      </c>
      <c r="AE86" s="21">
        <f>+N2O!AE660*PCG!$C$6</f>
        <v>8.6110080000000006E-5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-174.49332757541885</v>
      </c>
      <c r="D91" s="28">
        <f t="shared" ref="D91:AE91" si="9">+SUM(D84:D87)</f>
        <v>-175.59930772896402</v>
      </c>
      <c r="E91" s="28">
        <f t="shared" si="9"/>
        <v>-177.18580967280175</v>
      </c>
      <c r="F91" s="28">
        <f t="shared" si="9"/>
        <v>-178.66857748041917</v>
      </c>
      <c r="G91" s="28">
        <f t="shared" si="9"/>
        <v>-181.43872142656718</v>
      </c>
      <c r="H91" s="28">
        <f t="shared" si="9"/>
        <v>-182.83430652303608</v>
      </c>
      <c r="I91" s="28">
        <f t="shared" si="9"/>
        <v>-183.7078724187069</v>
      </c>
      <c r="J91" s="28">
        <f t="shared" si="9"/>
        <v>-184.3445438353082</v>
      </c>
      <c r="K91" s="28">
        <f t="shared" si="9"/>
        <v>-184.84666871481184</v>
      </c>
      <c r="L91" s="28">
        <f t="shared" si="9"/>
        <v>-185.56870735253034</v>
      </c>
      <c r="M91" s="28">
        <f t="shared" si="9"/>
        <v>-185.89252737363842</v>
      </c>
      <c r="N91" s="28">
        <f t="shared" si="9"/>
        <v>-186.39531184982624</v>
      </c>
      <c r="O91" s="28">
        <f t="shared" si="9"/>
        <v>-186.77010291135136</v>
      </c>
      <c r="P91" s="28">
        <f t="shared" si="9"/>
        <v>-188.17767189699762</v>
      </c>
      <c r="Q91" s="28">
        <f t="shared" si="9"/>
        <v>-189.02287288627988</v>
      </c>
      <c r="R91" s="28">
        <f t="shared" si="9"/>
        <v>-189.58979061718006</v>
      </c>
      <c r="S91" s="28">
        <f t="shared" si="9"/>
        <v>-189.96901749502214</v>
      </c>
      <c r="T91" s="28">
        <f t="shared" si="9"/>
        <v>-189.96570202428134</v>
      </c>
      <c r="U91" s="28">
        <f t="shared" si="9"/>
        <v>-190.24900642469817</v>
      </c>
      <c r="V91" s="28">
        <f t="shared" si="9"/>
        <v>-190.25400108481412</v>
      </c>
      <c r="W91" s="28">
        <f t="shared" si="9"/>
        <v>-190.26188695837078</v>
      </c>
      <c r="X91" s="28">
        <f t="shared" si="9"/>
        <v>-190.26235469488768</v>
      </c>
      <c r="Y91" s="28">
        <f t="shared" si="9"/>
        <v>-190.26653469488764</v>
      </c>
      <c r="Z91" s="28">
        <f t="shared" si="9"/>
        <v>-190.28262196141671</v>
      </c>
      <c r="AA91" s="28">
        <f t="shared" si="9"/>
        <v>-190.33273967167426</v>
      </c>
      <c r="AB91" s="28">
        <f t="shared" si="9"/>
        <v>-190.33995952456613</v>
      </c>
      <c r="AC91" s="28">
        <f t="shared" si="9"/>
        <v>-190.34859819123275</v>
      </c>
      <c r="AD91" s="28">
        <f t="shared" si="9"/>
        <v>-190.36085952456614</v>
      </c>
      <c r="AE91" s="28">
        <f t="shared" si="9"/>
        <v>-190.36403829448611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>
        <v>-26.710578046387212</v>
      </c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6.4244694059952631E-2</v>
      </c>
      <c r="D104" s="21">
        <f>+'CO2'!D661</f>
        <v>6.6937721673310566E-2</v>
      </c>
      <c r="E104" s="21">
        <f>+'CO2'!E661</f>
        <v>8.670683026836043E-2</v>
      </c>
      <c r="F104" s="21">
        <f>+'CO2'!F661</f>
        <v>8.8537610605731634E-2</v>
      </c>
      <c r="G104" s="21">
        <f>+'CO2'!G661</f>
        <v>8.987465767525081E-2</v>
      </c>
      <c r="H104" s="21">
        <f>+'CO2'!H661</f>
        <v>9.2739559935992921E-2</v>
      </c>
      <c r="I104" s="21">
        <f>+'CO2'!I661</f>
        <v>9.4624277908510732E-2</v>
      </c>
      <c r="J104" s="21">
        <f>+'CO2'!J661</f>
        <v>9.6845084328543274E-2</v>
      </c>
      <c r="K104" s="21">
        <f>+'CO2'!K661</f>
        <v>9.7900607483378574E-2</v>
      </c>
      <c r="L104" s="21">
        <f>+'CO2'!L661</f>
        <v>9.707097474121E-2</v>
      </c>
      <c r="M104" s="21">
        <f>+'CO2'!M661</f>
        <v>9.8629206157261465E-2</v>
      </c>
      <c r="N104" s="21">
        <f>+'CO2'!N661</f>
        <v>0.10013593034449128</v>
      </c>
      <c r="O104" s="21">
        <f>+'CO2'!O661</f>
        <v>0.11282012635456676</v>
      </c>
      <c r="P104" s="21">
        <f>+'CO2'!P661</f>
        <v>0.11863997558954725</v>
      </c>
      <c r="Q104" s="21">
        <f>+'CO2'!Q661</f>
        <v>0.12591121635188382</v>
      </c>
      <c r="R104" s="21">
        <f>+'CO2'!R661</f>
        <v>0.12768867719679708</v>
      </c>
      <c r="S104" s="21">
        <f>+'CO2'!S661</f>
        <v>0.13172283553566286</v>
      </c>
      <c r="T104" s="21">
        <f>+'CO2'!T661</f>
        <v>0.12812484949282907</v>
      </c>
      <c r="U104" s="21">
        <f>+'CO2'!U661</f>
        <v>0.13554997683642248</v>
      </c>
      <c r="V104" s="21">
        <f>+'CO2'!V661</f>
        <v>0.13331403118289989</v>
      </c>
      <c r="W104" s="21">
        <f>+'CO2'!W661</f>
        <v>0.14285715931227336</v>
      </c>
      <c r="X104" s="21">
        <f>+'CO2'!X661</f>
        <v>0.1600034046071678</v>
      </c>
      <c r="Y104" s="21">
        <f>+'CO2'!Y661</f>
        <v>0.18044753084667256</v>
      </c>
      <c r="Z104" s="21">
        <f>+'CO2'!Z661</f>
        <v>0.19721683672162021</v>
      </c>
      <c r="AA104" s="21">
        <f>+'CO2'!AA661</f>
        <v>0.20343779516686561</v>
      </c>
      <c r="AB104" s="21">
        <f>+'CO2'!AB661</f>
        <v>0.37149023024745559</v>
      </c>
      <c r="AC104" s="21">
        <f>+'CO2'!AC661</f>
        <v>0.27699928587450234</v>
      </c>
      <c r="AD104" s="21">
        <f>+'CO2'!AD661</f>
        <v>0.2687470070204197</v>
      </c>
      <c r="AE104" s="21">
        <f>+'CO2'!AE661</f>
        <v>0.29248855084610459</v>
      </c>
    </row>
    <row r="105" spans="2:31" x14ac:dyDescent="0.2">
      <c r="B105" s="3" t="s">
        <v>234</v>
      </c>
      <c r="C105" s="21">
        <f>+'CH4'!C661*PCG!$C$5</f>
        <v>8.0416181308593426</v>
      </c>
      <c r="D105" s="21">
        <f>+'CH4'!D661*PCG!$C$5</f>
        <v>8.5423420395311815</v>
      </c>
      <c r="E105" s="21">
        <f>+'CH4'!E661*PCG!$C$5</f>
        <v>9.2378846877392959</v>
      </c>
      <c r="F105" s="21">
        <f>+'CH4'!F661*PCG!$C$5</f>
        <v>9.2709514416982017</v>
      </c>
      <c r="G105" s="21">
        <f>+'CH4'!G661*PCG!$C$5</f>
        <v>9.6637218807135863</v>
      </c>
      <c r="H105" s="21">
        <f>+'CH4'!H661*PCG!$C$5</f>
        <v>10.514268780259989</v>
      </c>
      <c r="I105" s="21">
        <f>+'CH4'!I661*PCG!$C$5</f>
        <v>16.450590917971592</v>
      </c>
      <c r="J105" s="21">
        <f>+'CH4'!J661*PCG!$C$5</f>
        <v>17.542579880172131</v>
      </c>
      <c r="K105" s="21">
        <f>+'CH4'!K661*PCG!$C$5</f>
        <v>17.239348947152678</v>
      </c>
      <c r="L105" s="21">
        <f>+'CH4'!L661*PCG!$C$5</f>
        <v>17.697370465988861</v>
      </c>
      <c r="M105" s="21">
        <f>+'CH4'!M661*PCG!$C$5</f>
        <v>18.085758607753966</v>
      </c>
      <c r="N105" s="21">
        <f>+'CH4'!N661*PCG!$C$5</f>
        <v>21.606161603070706</v>
      </c>
      <c r="O105" s="21">
        <f>+'CH4'!O661*PCG!$C$5</f>
        <v>20.556021300846371</v>
      </c>
      <c r="P105" s="21">
        <f>+'CH4'!P661*PCG!$C$5</f>
        <v>22.859456049767914</v>
      </c>
      <c r="Q105" s="21">
        <f>+'CH4'!Q661*PCG!$C$5</f>
        <v>26.968691223190721</v>
      </c>
      <c r="R105" s="21">
        <f>+'CH4'!R661*PCG!$C$5</f>
        <v>25.198894681850888</v>
      </c>
      <c r="S105" s="21">
        <f>+'CH4'!S661*PCG!$C$5</f>
        <v>29.419599817284244</v>
      </c>
      <c r="T105" s="21">
        <f>+'CH4'!T661*PCG!$C$5</f>
        <v>32.466517882249725</v>
      </c>
      <c r="U105" s="21">
        <f>+'CH4'!U661*PCG!$C$5</f>
        <v>29.002758348238793</v>
      </c>
      <c r="V105" s="21">
        <f>+'CH4'!V661*PCG!$C$5</f>
        <v>27.650953039090336</v>
      </c>
      <c r="W105" s="21">
        <f>+'CH4'!W661*PCG!$C$5</f>
        <v>29.849990931814428</v>
      </c>
      <c r="X105" s="21">
        <f>+'CH4'!X661*PCG!$C$5</f>
        <v>31.596968226415367</v>
      </c>
      <c r="Y105" s="21">
        <f>+'CH4'!Y661*PCG!$C$5</f>
        <v>31.921904143483715</v>
      </c>
      <c r="Z105" s="21">
        <f>+'CH4'!Z661*PCG!$C$5</f>
        <v>33.472867993728123</v>
      </c>
      <c r="AA105" s="21">
        <f>+'CH4'!AA661*PCG!$C$5</f>
        <v>37.620926035228877</v>
      </c>
      <c r="AB105" s="21">
        <f>+'CH4'!AB661*PCG!$C$5</f>
        <v>41.660768299435261</v>
      </c>
      <c r="AC105" s="21">
        <f>+'CH4'!AC661*PCG!$C$5</f>
        <v>44.451052155858562</v>
      </c>
      <c r="AD105" s="21">
        <f>+'CH4'!AD661*PCG!$C$5</f>
        <v>48.308987631640768</v>
      </c>
      <c r="AE105" s="21">
        <f>+'CH4'!AE661*PCG!$C$5</f>
        <v>50.136270213073495</v>
      </c>
    </row>
    <row r="106" spans="2:31" x14ac:dyDescent="0.2">
      <c r="B106" s="3" t="s">
        <v>235</v>
      </c>
      <c r="C106" s="21">
        <f>+N2O!C661*PCG!$C$6</f>
        <v>0.64203353532171636</v>
      </c>
      <c r="D106" s="21">
        <f>+N2O!D661*PCG!$C$6</f>
        <v>0.70592375533608709</v>
      </c>
      <c r="E106" s="21">
        <f>+N2O!E661*PCG!$C$6</f>
        <v>0.81545443575324017</v>
      </c>
      <c r="F106" s="21">
        <f>+N2O!F661*PCG!$C$6</f>
        <v>0.82236451717945869</v>
      </c>
      <c r="G106" s="21">
        <f>+N2O!G661*PCG!$C$6</f>
        <v>0.81736347655753394</v>
      </c>
      <c r="H106" s="21">
        <f>+N2O!H661*PCG!$C$6</f>
        <v>0.92173211290783896</v>
      </c>
      <c r="I106" s="21">
        <f>+N2O!I661*PCG!$C$6</f>
        <v>3.1236008948286775</v>
      </c>
      <c r="J106" s="21">
        <f>+N2O!J661*PCG!$C$6</f>
        <v>3.3214818711948388</v>
      </c>
      <c r="K106" s="21">
        <f>+N2O!K661*PCG!$C$6</f>
        <v>3.5517440861495158</v>
      </c>
      <c r="L106" s="21">
        <f>+N2O!L661*PCG!$C$6</f>
        <v>3.465482473112945</v>
      </c>
      <c r="M106" s="21">
        <f>+N2O!M661*PCG!$C$6</f>
        <v>3.5657099930254459</v>
      </c>
      <c r="N106" s="21">
        <f>+N2O!N661*PCG!$C$6</f>
        <v>3.1331267260474642</v>
      </c>
      <c r="O106" s="21">
        <f>+N2O!O661*PCG!$C$6</f>
        <v>2.5875193003568913</v>
      </c>
      <c r="P106" s="21">
        <f>+N2O!P661*PCG!$C$6</f>
        <v>2.7164459780037928</v>
      </c>
      <c r="Q106" s="21">
        <f>+N2O!Q661*PCG!$C$6</f>
        <v>2.909502402011388</v>
      </c>
      <c r="R106" s="21">
        <f>+N2O!R661*PCG!$C$6</f>
        <v>2.4295227510166977</v>
      </c>
      <c r="S106" s="21">
        <f>+N2O!S661*PCG!$C$6</f>
        <v>2.3855519386768469</v>
      </c>
      <c r="T106" s="21">
        <f>+N2O!T661*PCG!$C$6</f>
        <v>2.3450001974037247</v>
      </c>
      <c r="U106" s="21">
        <f>+N2O!U661*PCG!$C$6</f>
        <v>2.431256038722823</v>
      </c>
      <c r="V106" s="21">
        <f>+N2O!V661*PCG!$C$6</f>
        <v>2.454408073349458</v>
      </c>
      <c r="W106" s="21">
        <f>+N2O!W661*PCG!$C$6</f>
        <v>2.3478742720369348</v>
      </c>
      <c r="X106" s="21">
        <f>+N2O!X661*PCG!$C$6</f>
        <v>2.3739076860371466</v>
      </c>
      <c r="Y106" s="21">
        <f>+N2O!Y661*PCG!$C$6</f>
        <v>2.4828664804927665</v>
      </c>
      <c r="Z106" s="21">
        <f>+N2O!Z661*PCG!$C$6</f>
        <v>2.4869705589812234</v>
      </c>
      <c r="AA106" s="21">
        <f>+N2O!AA661*PCG!$C$6</f>
        <v>2.5009577596023753</v>
      </c>
      <c r="AB106" s="21">
        <f>+N2O!AB661*PCG!$C$6</f>
        <v>2.5876936608486298</v>
      </c>
      <c r="AC106" s="21">
        <f>+N2O!AC661*PCG!$C$6</f>
        <v>2.4574533392030422</v>
      </c>
      <c r="AD106" s="21">
        <f>+N2O!AD661*PCG!$C$6</f>
        <v>2.6306424719038142</v>
      </c>
      <c r="AE106" s="21">
        <f>+N2O!AE661*PCG!$C$6</f>
        <v>2.8424864031948358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8.7478963602410111</v>
      </c>
      <c r="D111" s="28">
        <f t="shared" ref="D111:AE111" si="11">+SUM(D104:D107)</f>
        <v>9.3152035165405795</v>
      </c>
      <c r="E111" s="28">
        <f t="shared" si="11"/>
        <v>10.140045953760897</v>
      </c>
      <c r="F111" s="28">
        <f t="shared" si="11"/>
        <v>10.181853569483392</v>
      </c>
      <c r="G111" s="28">
        <f t="shared" si="11"/>
        <v>10.570960014946371</v>
      </c>
      <c r="H111" s="28">
        <f t="shared" si="11"/>
        <v>11.52874045310382</v>
      </c>
      <c r="I111" s="28">
        <f t="shared" si="11"/>
        <v>19.668816090708781</v>
      </c>
      <c r="J111" s="28">
        <f t="shared" si="11"/>
        <v>20.960906835695511</v>
      </c>
      <c r="K111" s="28">
        <f t="shared" si="11"/>
        <v>20.888993640785571</v>
      </c>
      <c r="L111" s="28">
        <f t="shared" si="11"/>
        <v>21.259923913843018</v>
      </c>
      <c r="M111" s="28">
        <f t="shared" si="11"/>
        <v>21.750097806936676</v>
      </c>
      <c r="N111" s="28">
        <f t="shared" si="11"/>
        <v>24.839424259462664</v>
      </c>
      <c r="O111" s="28">
        <f t="shared" si="11"/>
        <v>23.25636072755783</v>
      </c>
      <c r="P111" s="28">
        <f t="shared" si="11"/>
        <v>25.694542003361256</v>
      </c>
      <c r="Q111" s="28">
        <f t="shared" si="11"/>
        <v>30.004104841553993</v>
      </c>
      <c r="R111" s="28">
        <f t="shared" si="11"/>
        <v>27.756106110064383</v>
      </c>
      <c r="S111" s="28">
        <f t="shared" si="11"/>
        <v>31.936874591496753</v>
      </c>
      <c r="T111" s="28">
        <f t="shared" si="11"/>
        <v>34.939642929146281</v>
      </c>
      <c r="U111" s="28">
        <f t="shared" si="11"/>
        <v>31.569564363798037</v>
      </c>
      <c r="V111" s="28">
        <f t="shared" si="11"/>
        <v>30.238675143622693</v>
      </c>
      <c r="W111" s="28">
        <f t="shared" si="11"/>
        <v>32.340722363163636</v>
      </c>
      <c r="X111" s="28">
        <f t="shared" si="11"/>
        <v>34.13087931705968</v>
      </c>
      <c r="Y111" s="28">
        <f t="shared" si="11"/>
        <v>34.585218154823153</v>
      </c>
      <c r="Z111" s="28">
        <f t="shared" si="11"/>
        <v>36.157055389430965</v>
      </c>
      <c r="AA111" s="28">
        <f t="shared" si="11"/>
        <v>40.325321589998111</v>
      </c>
      <c r="AB111" s="28">
        <f t="shared" si="11"/>
        <v>44.619952190531343</v>
      </c>
      <c r="AC111" s="28">
        <f t="shared" si="11"/>
        <v>47.185504780936107</v>
      </c>
      <c r="AD111" s="28">
        <f t="shared" si="11"/>
        <v>51.208377110565003</v>
      </c>
      <c r="AE111" s="28">
        <f t="shared" si="11"/>
        <v>53.271245167114429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55" priority="17" operator="equal">
      <formula>0</formula>
    </cfRule>
  </conditionalFormatting>
  <conditionalFormatting sqref="C32:AE32">
    <cfRule type="cellIs" dxfId="54" priority="16" operator="equal">
      <formula>0</formula>
    </cfRule>
  </conditionalFormatting>
  <conditionalFormatting sqref="C52:AE52">
    <cfRule type="cellIs" dxfId="53" priority="15" operator="equal">
      <formula>0</formula>
    </cfRule>
  </conditionalFormatting>
  <conditionalFormatting sqref="C72:AE72">
    <cfRule type="cellIs" dxfId="52" priority="11" operator="equal">
      <formula>0</formula>
    </cfRule>
  </conditionalFormatting>
  <conditionalFormatting sqref="C92:AE92">
    <cfRule type="cellIs" dxfId="51" priority="10" operator="equal">
      <formula>0</formula>
    </cfRule>
  </conditionalFormatting>
  <conditionalFormatting sqref="C112:AE112">
    <cfRule type="cellIs" dxfId="50" priority="9" operator="equal">
      <formula>0</formula>
    </cfRule>
  </conditionalFormatting>
  <conditionalFormatting sqref="C12:AE12">
    <cfRule type="cellIs" dxfId="49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G254"/>
  <sheetViews>
    <sheetView topLeftCell="F1" workbookViewId="0">
      <selection activeCell="H15" sqref="H15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915</v>
      </c>
      <c r="D1" s="110">
        <f>aux!D1</f>
        <v>2889.2162553554567</v>
      </c>
    </row>
    <row r="2" spans="1:7" x14ac:dyDescent="0.25">
      <c r="A2" s="126" t="str">
        <f>aux!A2</f>
        <v>Código IPCC</v>
      </c>
      <c r="B2" s="126" t="str">
        <f>aux!B2</f>
        <v>Categorías de fuente y sumidero de gases de efecto invernadero</v>
      </c>
      <c r="C2" s="126">
        <f>aux!C2</f>
        <v>2018</v>
      </c>
      <c r="D2" s="126">
        <f>aux!D2</f>
        <v>2018</v>
      </c>
      <c r="F2" s="114" t="s">
        <v>910</v>
      </c>
      <c r="G2" s="114" t="s">
        <v>911</v>
      </c>
    </row>
    <row r="3" spans="1:7" x14ac:dyDescent="0.25">
      <c r="A3" s="94" t="str">
        <f>aux!A17</f>
        <v>1.A.2.i.</v>
      </c>
      <c r="B3" s="94" t="str">
        <f>aux!B17</f>
        <v>Minería (con excepción de combustibles) y cantería</v>
      </c>
      <c r="C3" s="94">
        <f>aux!C17</f>
        <v>890.85066713889955</v>
      </c>
      <c r="D3" s="94">
        <f>aux!D17</f>
        <v>890.85066713889955</v>
      </c>
      <c r="F3" s="138">
        <f>D3/D$1</f>
        <v>0.30833644435151475</v>
      </c>
      <c r="G3" s="139">
        <f>F3</f>
        <v>0.30833644435151475</v>
      </c>
    </row>
    <row r="4" spans="1:7" x14ac:dyDescent="0.25">
      <c r="A4" s="94" t="str">
        <f>aux!A247</f>
        <v>I.3</v>
      </c>
      <c r="B4" s="94" t="str">
        <f>aux!B247</f>
        <v>Industrias manufactureras y de la construcción (electricidad)</v>
      </c>
      <c r="C4" s="94">
        <f>aux!C247</f>
        <v>747.11721709331835</v>
      </c>
      <c r="D4" s="94">
        <f>aux!D247</f>
        <v>747.11721709331835</v>
      </c>
      <c r="F4" s="138">
        <f>D4/D$1</f>
        <v>0.25858819522715215</v>
      </c>
      <c r="G4" s="139">
        <f>G3+F4</f>
        <v>0.5669246395786669</v>
      </c>
    </row>
    <row r="5" spans="1:7" x14ac:dyDescent="0.25">
      <c r="A5" s="94" t="str">
        <f>aux!A25</f>
        <v>1.A.3.b.iii.</v>
      </c>
      <c r="B5" s="94" t="str">
        <f>aux!B25</f>
        <v>Camiones para servicio pesado y autobuses</v>
      </c>
      <c r="C5" s="94">
        <f>aux!C25</f>
        <v>205.80535006420357</v>
      </c>
      <c r="D5" s="94">
        <f>aux!D25</f>
        <v>205.80535006420357</v>
      </c>
      <c r="F5" s="138">
        <f t="shared" ref="F5:F68" si="0">D5/D$1</f>
        <v>7.1232241505883254E-2</v>
      </c>
      <c r="G5" s="139">
        <f t="shared" ref="G5:G68" si="1">G4+F5</f>
        <v>0.63815688108455015</v>
      </c>
    </row>
    <row r="6" spans="1:7" x14ac:dyDescent="0.25">
      <c r="A6" s="94" t="str">
        <f>aux!A207</f>
        <v>4.A.1.a.ii.</v>
      </c>
      <c r="B6" s="94" t="str">
        <f>aux!B207</f>
        <v>Plantaciones forestales</v>
      </c>
      <c r="C6" s="94">
        <f>aux!C207</f>
        <v>-156.04294860995211</v>
      </c>
      <c r="D6" s="94">
        <f>aux!D207</f>
        <v>156.04294860995211</v>
      </c>
      <c r="F6" s="138">
        <f t="shared" si="0"/>
        <v>5.4008746600643205E-2</v>
      </c>
      <c r="G6" s="139">
        <f t="shared" si="1"/>
        <v>0.69216562768519341</v>
      </c>
    </row>
    <row r="7" spans="1:7" x14ac:dyDescent="0.25">
      <c r="A7" s="94" t="str">
        <f>aux!A23</f>
        <v>1.A.3.b.i.</v>
      </c>
      <c r="B7" s="94" t="str">
        <f>aux!B23</f>
        <v>Automóviles</v>
      </c>
      <c r="C7" s="94">
        <f>aux!C23</f>
        <v>152.64060695309738</v>
      </c>
      <c r="D7" s="94">
        <f>aux!D23</f>
        <v>152.64060695309738</v>
      </c>
      <c r="F7" s="138">
        <f t="shared" si="0"/>
        <v>5.2831146394861396E-2</v>
      </c>
      <c r="G7" s="139">
        <f t="shared" si="1"/>
        <v>0.74499677408005482</v>
      </c>
    </row>
    <row r="8" spans="1:7" x14ac:dyDescent="0.25">
      <c r="A8" s="94" t="str">
        <f>aux!A22</f>
        <v>1.A.3.a.ii.</v>
      </c>
      <c r="B8" s="94" t="str">
        <f>aux!B22</f>
        <v>Aviación de cabotaje</v>
      </c>
      <c r="C8" s="94">
        <f>aux!C22</f>
        <v>95.147860284608498</v>
      </c>
      <c r="D8" s="94">
        <f>aux!D22</f>
        <v>95.147860284608498</v>
      </c>
      <c r="F8" s="138">
        <f t="shared" si="0"/>
        <v>3.2932065956725202E-2</v>
      </c>
      <c r="G8" s="139">
        <f t="shared" si="1"/>
        <v>0.77792884003677998</v>
      </c>
    </row>
    <row r="9" spans="1:7" x14ac:dyDescent="0.25">
      <c r="A9" s="94" t="str">
        <f>aux!A245</f>
        <v xml:space="preserve">I.1 </v>
      </c>
      <c r="B9" s="94" t="str">
        <f>aux!B245</f>
        <v>Edificios residenciales (electricidad)</v>
      </c>
      <c r="C9" s="94">
        <f>aux!C245</f>
        <v>94.931302302190986</v>
      </c>
      <c r="D9" s="94">
        <f>aux!D245</f>
        <v>94.931302302190986</v>
      </c>
      <c r="F9" s="138">
        <f t="shared" si="0"/>
        <v>3.2857112071907439E-2</v>
      </c>
      <c r="G9" s="139">
        <f t="shared" si="1"/>
        <v>0.81078595210868742</v>
      </c>
    </row>
    <row r="10" spans="1:7" x14ac:dyDescent="0.25">
      <c r="A10" s="94" t="str">
        <f>aux!A246</f>
        <v>I.2</v>
      </c>
      <c r="B10" s="94" t="str">
        <f>aux!B246</f>
        <v>Edificios/instalaciones comerciales e institucionales (electricidad)</v>
      </c>
      <c r="C10" s="94">
        <f>aux!C246</f>
        <v>77.554102337008018</v>
      </c>
      <c r="D10" s="94">
        <f>aux!D246</f>
        <v>77.554102337008018</v>
      </c>
      <c r="F10" s="138">
        <f t="shared" si="0"/>
        <v>2.6842609027016785E-2</v>
      </c>
      <c r="G10" s="139">
        <f t="shared" si="1"/>
        <v>0.83762856113570416</v>
      </c>
    </row>
    <row r="11" spans="1:7" x14ac:dyDescent="0.25">
      <c r="A11" s="94" t="str">
        <f>aux!A21</f>
        <v>1.A.2.m.</v>
      </c>
      <c r="B11" s="94" t="str">
        <f>aux!B21</f>
        <v>Industria no especificada</v>
      </c>
      <c r="C11" s="94">
        <f>aux!C21</f>
        <v>65.327262592710341</v>
      </c>
      <c r="D11" s="94">
        <f>aux!D21</f>
        <v>65.327262592710341</v>
      </c>
      <c r="F11" s="138">
        <f t="shared" si="0"/>
        <v>2.2610720977226818E-2</v>
      </c>
      <c r="G11" s="139">
        <f t="shared" si="1"/>
        <v>0.86023928211293099</v>
      </c>
    </row>
    <row r="12" spans="1:7" x14ac:dyDescent="0.25">
      <c r="A12" s="94" t="str">
        <f>aux!A33</f>
        <v>1.A.4.a.</v>
      </c>
      <c r="B12" s="94" t="str">
        <f>aux!B33</f>
        <v>Comercial / Institucional</v>
      </c>
      <c r="C12" s="94">
        <f>aux!C33</f>
        <v>59.96752445010187</v>
      </c>
      <c r="D12" s="94">
        <f>aux!D33</f>
        <v>59.96752445010187</v>
      </c>
      <c r="F12" s="138">
        <f t="shared" si="0"/>
        <v>2.0755637221321163E-2</v>
      </c>
      <c r="G12" s="139">
        <f t="shared" si="1"/>
        <v>0.88099491933425211</v>
      </c>
    </row>
    <row r="13" spans="1:7" x14ac:dyDescent="0.25">
      <c r="A13" s="94" t="str">
        <f>aux!A24</f>
        <v>1.A.3.b.ii.</v>
      </c>
      <c r="B13" s="94" t="str">
        <f>aux!B24</f>
        <v>Camiones para servicio ligero</v>
      </c>
      <c r="C13" s="94">
        <f>aux!C24</f>
        <v>56.346820807871055</v>
      </c>
      <c r="D13" s="94">
        <f>aux!D24</f>
        <v>56.346820807871055</v>
      </c>
      <c r="F13" s="138">
        <f t="shared" si="0"/>
        <v>1.9502458738914569E-2</v>
      </c>
      <c r="G13" s="139">
        <f t="shared" si="1"/>
        <v>0.90049737807316665</v>
      </c>
    </row>
    <row r="14" spans="1:7" x14ac:dyDescent="0.25">
      <c r="A14" s="94" t="str">
        <f>aux!A238</f>
        <v>5.A.</v>
      </c>
      <c r="B14" s="94" t="str">
        <f>aux!B238</f>
        <v>Disposición de residuos sólidos</v>
      </c>
      <c r="C14" s="94">
        <f>aux!C238</f>
        <v>36.123145406723573</v>
      </c>
      <c r="D14" s="94">
        <f>aux!D238</f>
        <v>36.123145406723573</v>
      </c>
      <c r="F14" s="138">
        <f t="shared" si="0"/>
        <v>1.2502748916688268E-2</v>
      </c>
      <c r="G14" s="139">
        <f t="shared" si="1"/>
        <v>0.91300012698985489</v>
      </c>
    </row>
    <row r="15" spans="1:7" x14ac:dyDescent="0.25">
      <c r="A15" s="94" t="str">
        <f>aux!A29</f>
        <v>1.A.3.c.</v>
      </c>
      <c r="B15" s="94" t="str">
        <f>aux!B29</f>
        <v>Ferrocarriles</v>
      </c>
      <c r="C15" s="94">
        <f>aux!C29</f>
        <v>29.514390940279675</v>
      </c>
      <c r="D15" s="94">
        <f>aux!D29</f>
        <v>29.514390940279675</v>
      </c>
      <c r="F15" s="138">
        <f t="shared" si="0"/>
        <v>1.0215362344570692E-2</v>
      </c>
      <c r="G15" s="139">
        <f t="shared" si="1"/>
        <v>0.92321548933442554</v>
      </c>
    </row>
    <row r="16" spans="1:7" x14ac:dyDescent="0.25">
      <c r="A16" s="94" t="str">
        <f>aux!A34</f>
        <v>1.A.4.b.</v>
      </c>
      <c r="B16" s="94" t="str">
        <f>aux!B34</f>
        <v>Residencial</v>
      </c>
      <c r="C16" s="94">
        <f>aux!C34</f>
        <v>28.039587886804465</v>
      </c>
      <c r="D16" s="94">
        <f>aux!D34</f>
        <v>28.039587886804465</v>
      </c>
      <c r="F16" s="138">
        <f t="shared" si="0"/>
        <v>9.7049114391594034E-3</v>
      </c>
      <c r="G16" s="139">
        <f t="shared" si="1"/>
        <v>0.93292040077358496</v>
      </c>
    </row>
    <row r="17" spans="1:7" x14ac:dyDescent="0.25">
      <c r="A17" s="94" t="str">
        <f>aux!A32</f>
        <v>1.A.3.e.ii.</v>
      </c>
      <c r="B17" s="94" t="str">
        <f>aux!B32</f>
        <v>Todo terreno</v>
      </c>
      <c r="C17" s="94">
        <f>aux!C32</f>
        <v>21.274819560274736</v>
      </c>
      <c r="D17" s="94">
        <f>aux!D32</f>
        <v>21.274819560274736</v>
      </c>
      <c r="F17" s="138">
        <f t="shared" si="0"/>
        <v>7.3635261884047931E-3</v>
      </c>
      <c r="G17" s="139">
        <f t="shared" si="1"/>
        <v>0.9402839269619897</v>
      </c>
    </row>
    <row r="18" spans="1:7" x14ac:dyDescent="0.25">
      <c r="A18" s="94" t="str">
        <f>aux!A203</f>
        <v>4.A.1.a.i.1.k.</v>
      </c>
      <c r="B18" s="94" t="str">
        <f>aux!B203</f>
        <v>Esclerófilo</v>
      </c>
      <c r="C18" s="94">
        <f>aux!C203</f>
        <v>-21.063127025749662</v>
      </c>
      <c r="D18" s="94">
        <f>aux!D203</f>
        <v>21.063127025749662</v>
      </c>
      <c r="F18" s="138">
        <f t="shared" si="0"/>
        <v>7.290256306258491E-3</v>
      </c>
      <c r="G18" s="139">
        <f t="shared" si="1"/>
        <v>0.94757418326824816</v>
      </c>
    </row>
    <row r="19" spans="1:7" x14ac:dyDescent="0.25">
      <c r="A19" s="94" t="str">
        <f>aux!A3</f>
        <v>1.A.1.a.i.</v>
      </c>
      <c r="B19" s="94" t="str">
        <f>aux!B3</f>
        <v>Generación de electricidad</v>
      </c>
      <c r="C19" s="94">
        <f>aux!C3</f>
        <v>17.713789012423636</v>
      </c>
      <c r="D19" s="94">
        <f>aux!D3</f>
        <v>17.713789012423636</v>
      </c>
      <c r="F19" s="138">
        <f t="shared" si="0"/>
        <v>6.1310014366661976E-3</v>
      </c>
      <c r="G19" s="139">
        <f t="shared" si="1"/>
        <v>0.95370518470491439</v>
      </c>
    </row>
    <row r="20" spans="1:7" x14ac:dyDescent="0.25">
      <c r="A20" s="94" t="str">
        <f>aux!A37</f>
        <v>1.A.4.c.iii.</v>
      </c>
      <c r="B20" s="94" t="str">
        <f>aux!B37</f>
        <v>Pesca (combustión móvil)</v>
      </c>
      <c r="C20" s="94">
        <f>aux!C37</f>
        <v>17.079609258931175</v>
      </c>
      <c r="D20" s="94">
        <f>aux!D37</f>
        <v>17.079609258931175</v>
      </c>
      <c r="F20" s="138">
        <f t="shared" si="0"/>
        <v>5.9115025492717547E-3</v>
      </c>
      <c r="G20" s="139">
        <f t="shared" si="1"/>
        <v>0.95961668725418614</v>
      </c>
    </row>
    <row r="21" spans="1:7" x14ac:dyDescent="0.25">
      <c r="A21" s="94" t="str">
        <f>aux!A242</f>
        <v>5.D.1.</v>
      </c>
      <c r="B21" s="94" t="str">
        <f>aux!B242</f>
        <v>Tratamiento y descarga de aguas residuales domésticas</v>
      </c>
      <c r="C21" s="94">
        <f>aux!C242</f>
        <v>15.363833352219936</v>
      </c>
      <c r="D21" s="94">
        <f>aux!D242</f>
        <v>15.363833352219936</v>
      </c>
      <c r="F21" s="138">
        <f t="shared" si="0"/>
        <v>5.3176474151914056E-3</v>
      </c>
      <c r="G21" s="139">
        <f t="shared" si="1"/>
        <v>0.9649343346693775</v>
      </c>
    </row>
    <row r="22" spans="1:7" x14ac:dyDescent="0.25">
      <c r="A22" s="94" t="str">
        <f>aux!A30</f>
        <v>1.A.3.d.ii.</v>
      </c>
      <c r="B22" s="94" t="str">
        <f>aux!B30</f>
        <v>Navegación marítima y fluvial nacional</v>
      </c>
      <c r="C22" s="94">
        <f>aux!C30</f>
        <v>14.717439255017382</v>
      </c>
      <c r="D22" s="94">
        <f>aux!D30</f>
        <v>14.717439255017382</v>
      </c>
      <c r="F22" s="138">
        <f t="shared" si="0"/>
        <v>5.0939209648073625E-3</v>
      </c>
      <c r="G22" s="139">
        <f t="shared" si="1"/>
        <v>0.97002825563418482</v>
      </c>
    </row>
    <row r="23" spans="1:7" x14ac:dyDescent="0.25">
      <c r="A23" s="94" t="str">
        <f>aux!A114</f>
        <v>2.F.1.f.</v>
      </c>
      <c r="B23" s="94" t="str">
        <f>aux!B114</f>
        <v>Aire acondicionado móvil</v>
      </c>
      <c r="C23" s="94">
        <f>aux!C114</f>
        <v>10.756675974143771</v>
      </c>
      <c r="D23" s="94">
        <f>aux!D114</f>
        <v>10.756675974143771</v>
      </c>
      <c r="F23" s="138">
        <f t="shared" si="0"/>
        <v>3.7230428681844694E-3</v>
      </c>
      <c r="G23" s="139">
        <f t="shared" si="1"/>
        <v>0.9737512985023693</v>
      </c>
    </row>
    <row r="24" spans="1:7" x14ac:dyDescent="0.25">
      <c r="A24" s="94" t="str">
        <f>aux!A113</f>
        <v>2.F.1.e.</v>
      </c>
      <c r="B24" s="94" t="str">
        <f>aux!B113</f>
        <v>Aire acondicionado fijo</v>
      </c>
      <c r="C24" s="94">
        <f>aux!C113</f>
        <v>10.365856412564597</v>
      </c>
      <c r="D24" s="94">
        <f>aux!D113</f>
        <v>10.365856412564597</v>
      </c>
      <c r="F24" s="138">
        <f t="shared" si="0"/>
        <v>3.5877745022894793E-3</v>
      </c>
      <c r="G24" s="139">
        <f t="shared" si="1"/>
        <v>0.97733907300465883</v>
      </c>
    </row>
    <row r="25" spans="1:7" x14ac:dyDescent="0.25">
      <c r="A25" s="94" t="str">
        <f>aux!A205</f>
        <v>4.A.1.a.i.2.</v>
      </c>
      <c r="B25" s="94" t="str">
        <f>aux!B205</f>
        <v>Planes de manejo (Ley Bosque nativo)</v>
      </c>
      <c r="C25" s="94">
        <f>aux!C205</f>
        <v>-9.7279201506044757</v>
      </c>
      <c r="D25" s="94">
        <f>aux!D205</f>
        <v>9.7279201506044757</v>
      </c>
      <c r="F25" s="138">
        <f t="shared" si="0"/>
        <v>3.3669754323764393E-3</v>
      </c>
      <c r="G25" s="139">
        <f t="shared" si="1"/>
        <v>0.98070604843703524</v>
      </c>
    </row>
    <row r="26" spans="1:7" x14ac:dyDescent="0.25">
      <c r="A26" s="94" t="str">
        <f>aux!A251</f>
        <v>I.5</v>
      </c>
      <c r="B26" s="94" t="str">
        <f>aux!B251</f>
        <v>Actividades agrícolas, de silvicultura y de pesca (electricidad)</v>
      </c>
      <c r="C26" s="94">
        <f>aux!C251</f>
        <v>9.4427257334119172</v>
      </c>
      <c r="D26" s="94">
        <f>aux!D251</f>
        <v>9.4427257334119172</v>
      </c>
      <c r="F26" s="138">
        <f t="shared" si="0"/>
        <v>3.2682654736933808E-3</v>
      </c>
      <c r="G26" s="139">
        <f t="shared" si="1"/>
        <v>0.98397431391072865</v>
      </c>
    </row>
    <row r="27" spans="1:7" x14ac:dyDescent="0.25">
      <c r="A27" s="94" t="str">
        <f>aux!A109</f>
        <v>2.F.1.a.</v>
      </c>
      <c r="B27" s="94" t="str">
        <f>aux!B109</f>
        <v>Refrigeración comercial</v>
      </c>
      <c r="C27" s="94">
        <f>aux!C109</f>
        <v>6.4892626308966648</v>
      </c>
      <c r="D27" s="94">
        <f>aux!D109</f>
        <v>6.4892626308966648</v>
      </c>
      <c r="F27" s="138">
        <f t="shared" si="0"/>
        <v>2.2460287002982748E-3</v>
      </c>
      <c r="G27" s="139">
        <f t="shared" si="1"/>
        <v>0.98622034261102698</v>
      </c>
    </row>
    <row r="28" spans="1:7" x14ac:dyDescent="0.25">
      <c r="A28" s="94" t="str">
        <f>aux!A111</f>
        <v>2.F.1.c.</v>
      </c>
      <c r="B28" s="94" t="str">
        <f>aux!B111</f>
        <v>Refrigeración industrial</v>
      </c>
      <c r="C28" s="94">
        <f>aux!C111</f>
        <v>6.334879635352757</v>
      </c>
      <c r="D28" s="94">
        <f>aux!D111</f>
        <v>6.334879635352757</v>
      </c>
      <c r="F28" s="138">
        <f t="shared" si="0"/>
        <v>2.1925944877301626E-3</v>
      </c>
      <c r="G28" s="139">
        <f t="shared" si="1"/>
        <v>0.98841293709875711</v>
      </c>
    </row>
    <row r="29" spans="1:7" x14ac:dyDescent="0.25">
      <c r="A29" s="94" t="str">
        <f>aux!A141</f>
        <v>3.A.4.f.</v>
      </c>
      <c r="B29" s="94" t="str">
        <f>aux!B141</f>
        <v>Camélidos (llamas y alpacas)</v>
      </c>
      <c r="C29" s="94">
        <f>aux!C141</f>
        <v>6.213139999999993</v>
      </c>
      <c r="D29" s="94">
        <f>aux!D141</f>
        <v>6.213139999999993</v>
      </c>
      <c r="F29" s="138">
        <f t="shared" si="0"/>
        <v>2.1504586195246912E-3</v>
      </c>
      <c r="G29" s="139">
        <f t="shared" si="1"/>
        <v>0.99056339571828178</v>
      </c>
    </row>
    <row r="30" spans="1:7" x14ac:dyDescent="0.25">
      <c r="A30" s="94" t="str">
        <f>aux!A170</f>
        <v>3.D.1.c.</v>
      </c>
      <c r="B30" s="94" t="str">
        <f>aux!B170</f>
        <v>Orina y estiércol depositado por animales de pastoreo</v>
      </c>
      <c r="C30" s="94">
        <f>aux!C170</f>
        <v>3.9449456906373954</v>
      </c>
      <c r="D30" s="94">
        <f>aux!D170</f>
        <v>3.9449456906373954</v>
      </c>
      <c r="F30" s="138">
        <f t="shared" si="0"/>
        <v>1.3654033973140767E-3</v>
      </c>
      <c r="G30" s="139">
        <f t="shared" si="1"/>
        <v>0.99192879911559584</v>
      </c>
    </row>
    <row r="31" spans="1:7" x14ac:dyDescent="0.25">
      <c r="A31" s="94" t="str">
        <f>aux!A219</f>
        <v>4.A.2.b.ii.</v>
      </c>
      <c r="B31" s="94" t="str">
        <f>aux!B219</f>
        <v>Pastizales convertidos en plantaciones forestales</v>
      </c>
      <c r="C31" s="94">
        <f>aux!C219</f>
        <v>-3.5302077382598376</v>
      </c>
      <c r="D31" s="94">
        <f>aux!D219</f>
        <v>3.5302077382598376</v>
      </c>
      <c r="F31" s="138">
        <f t="shared" si="0"/>
        <v>1.2218565265636444E-3</v>
      </c>
      <c r="G31" s="139">
        <f t="shared" si="1"/>
        <v>0.99315065564215943</v>
      </c>
    </row>
    <row r="32" spans="1:7" x14ac:dyDescent="0.25">
      <c r="A32" s="94" t="str">
        <f>aux!A166</f>
        <v>3.D.1.a.</v>
      </c>
      <c r="B32" s="94" t="str">
        <f>aux!B166</f>
        <v>Fertilizante inorgánicos</v>
      </c>
      <c r="C32" s="94">
        <f>aux!C166</f>
        <v>1.8771410715075507</v>
      </c>
      <c r="D32" s="94">
        <f>aux!D166</f>
        <v>1.8771410715075507</v>
      </c>
      <c r="F32" s="138">
        <f t="shared" si="0"/>
        <v>6.4970597753909165E-4</v>
      </c>
      <c r="G32" s="139">
        <f t="shared" si="1"/>
        <v>0.99380036161969854</v>
      </c>
    </row>
    <row r="33" spans="1:7" x14ac:dyDescent="0.25">
      <c r="A33" s="94" t="str">
        <f>aux!A100</f>
        <v>2.D.1.</v>
      </c>
      <c r="B33" s="94" t="str">
        <f>aux!B100</f>
        <v>Uso de lubricantes</v>
      </c>
      <c r="C33" s="94">
        <f>aux!C100</f>
        <v>1.8758937941458067</v>
      </c>
      <c r="D33" s="94">
        <f>aux!D100</f>
        <v>1.8758937941458067</v>
      </c>
      <c r="F33" s="138">
        <f t="shared" si="0"/>
        <v>6.4927427660309137E-4</v>
      </c>
      <c r="G33" s="139">
        <f t="shared" si="1"/>
        <v>0.99444963589630164</v>
      </c>
    </row>
    <row r="34" spans="1:7" x14ac:dyDescent="0.25">
      <c r="A34" s="94" t="str">
        <f>aux!A116</f>
        <v>2.F.3.</v>
      </c>
      <c r="B34" s="94" t="str">
        <f>aux!B116</f>
        <v>Protección contra incendios</v>
      </c>
      <c r="C34" s="94">
        <f>aux!C116</f>
        <v>1.603802272125205</v>
      </c>
      <c r="D34" s="94">
        <f>aux!D116</f>
        <v>1.603802272125205</v>
      </c>
      <c r="F34" s="138">
        <f t="shared" si="0"/>
        <v>5.5509942156541385E-4</v>
      </c>
      <c r="G34" s="139">
        <f t="shared" si="1"/>
        <v>0.99500473531786704</v>
      </c>
    </row>
    <row r="35" spans="1:7" x14ac:dyDescent="0.25">
      <c r="A35" s="94" t="str">
        <f>aux!A152</f>
        <v>3.B.4.f.</v>
      </c>
      <c r="B35" s="94" t="str">
        <f>aux!B152</f>
        <v>Camélidos (llamas y alpacas)</v>
      </c>
      <c r="C35" s="94">
        <f>aux!C152</f>
        <v>1.4911535999999983</v>
      </c>
      <c r="D35" s="94">
        <f>aux!D152</f>
        <v>1.4911535999999983</v>
      </c>
      <c r="F35" s="138">
        <f t="shared" si="0"/>
        <v>5.1611006868592583E-4</v>
      </c>
      <c r="G35" s="139">
        <f t="shared" si="1"/>
        <v>0.99552084538655294</v>
      </c>
    </row>
    <row r="36" spans="1:7" x14ac:dyDescent="0.25">
      <c r="A36" s="94" t="str">
        <f>aux!A110</f>
        <v>2.F.1.b.</v>
      </c>
      <c r="B36" s="94" t="str">
        <f>aux!B110</f>
        <v>Refrigeración doméstica</v>
      </c>
      <c r="C36" s="94">
        <f>aux!C110</f>
        <v>1.3129276822247367</v>
      </c>
      <c r="D36" s="94">
        <f>aux!D110</f>
        <v>1.3129276822247367</v>
      </c>
      <c r="F36" s="138">
        <f t="shared" si="0"/>
        <v>4.5442347203712821E-4</v>
      </c>
      <c r="G36" s="139">
        <f t="shared" si="1"/>
        <v>0.99597526885859011</v>
      </c>
    </row>
    <row r="37" spans="1:7" x14ac:dyDescent="0.25">
      <c r="A37" s="94" t="str">
        <f>aux!A243</f>
        <v>5.D.2.</v>
      </c>
      <c r="B37" s="94" t="str">
        <f>aux!B243</f>
        <v>Tratamiento y descarga de aguas residuales industriales</v>
      </c>
      <c r="C37" s="94">
        <f>aux!C243</f>
        <v>1.2270145075615757</v>
      </c>
      <c r="D37" s="94">
        <f>aux!D243</f>
        <v>1.2270145075615757</v>
      </c>
      <c r="F37" s="138">
        <f t="shared" si="0"/>
        <v>4.2468766582881405E-4</v>
      </c>
      <c r="G37" s="139">
        <f t="shared" si="1"/>
        <v>0.99639995652441893</v>
      </c>
    </row>
    <row r="38" spans="1:7" x14ac:dyDescent="0.25">
      <c r="A38" s="94" t="str">
        <f>aux!A115</f>
        <v>2.F.2.</v>
      </c>
      <c r="B38" s="94" t="str">
        <f>aux!B115</f>
        <v>Agentes espumantes</v>
      </c>
      <c r="C38" s="94">
        <f>aux!C115</f>
        <v>1.1604133363985589</v>
      </c>
      <c r="D38" s="94">
        <f>aux!D115</f>
        <v>1.1604133363985589</v>
      </c>
      <c r="F38" s="138">
        <f t="shared" si="0"/>
        <v>4.0163602646482922E-4</v>
      </c>
      <c r="G38" s="139">
        <f t="shared" si="1"/>
        <v>0.99680159255088374</v>
      </c>
    </row>
    <row r="39" spans="1:7" x14ac:dyDescent="0.25">
      <c r="A39" s="94" t="str">
        <f>aux!A26</f>
        <v>1.A.3.b.iv.</v>
      </c>
      <c r="B39" s="94" t="str">
        <f>aux!B26</f>
        <v>Motocicletas</v>
      </c>
      <c r="C39" s="94">
        <f>aux!C26</f>
        <v>1.0791778302320372</v>
      </c>
      <c r="D39" s="94">
        <f>aux!D26</f>
        <v>1.0791778302320372</v>
      </c>
      <c r="F39" s="138">
        <f t="shared" si="0"/>
        <v>3.7351922973286305E-4</v>
      </c>
      <c r="G39" s="139">
        <f t="shared" si="1"/>
        <v>0.99717511178061657</v>
      </c>
    </row>
    <row r="40" spans="1:7" x14ac:dyDescent="0.25">
      <c r="A40" s="94" t="str">
        <f>aux!A134</f>
        <v>3.A.2.</v>
      </c>
      <c r="B40" s="94" t="str">
        <f>aux!B134</f>
        <v>Ovinos</v>
      </c>
      <c r="C40" s="94">
        <f>aux!C134</f>
        <v>0.98913274300380727</v>
      </c>
      <c r="D40" s="94">
        <f>aux!D134</f>
        <v>0.98913274300380727</v>
      </c>
      <c r="F40" s="138">
        <f t="shared" si="0"/>
        <v>3.4235330815765309E-4</v>
      </c>
      <c r="G40" s="139">
        <f t="shared" si="1"/>
        <v>0.99751746508877426</v>
      </c>
    </row>
    <row r="41" spans="1:7" x14ac:dyDescent="0.25">
      <c r="A41" s="94" t="str">
        <f>aux!A179</f>
        <v>3.D.2.a.iii.</v>
      </c>
      <c r="B41" s="94" t="str">
        <f>aux!B179</f>
        <v>Orina y estiércol depositado por animales de pastoreo</v>
      </c>
      <c r="C41" s="94">
        <f>aux!C179</f>
        <v>0.78404517956042663</v>
      </c>
      <c r="D41" s="94">
        <f>aux!D179</f>
        <v>0.78404517956042663</v>
      </c>
      <c r="F41" s="138">
        <f t="shared" si="0"/>
        <v>2.7136950309867566E-4</v>
      </c>
      <c r="G41" s="139">
        <f t="shared" si="1"/>
        <v>0.99778883459187295</v>
      </c>
    </row>
    <row r="42" spans="1:7" x14ac:dyDescent="0.25">
      <c r="A42" s="94" t="str">
        <f>aux!A248</f>
        <v>I.4</v>
      </c>
      <c r="B42" s="94" t="str">
        <f>aux!B248</f>
        <v>Industrias energéticas (electricidad)</v>
      </c>
      <c r="C42" s="94">
        <f>aux!C248</f>
        <v>0.60088311502026936</v>
      </c>
      <c r="D42" s="94">
        <f>aux!D248</f>
        <v>0.60088311502026936</v>
      </c>
      <c r="F42" s="138">
        <f t="shared" si="0"/>
        <v>2.0797443386471028E-4</v>
      </c>
      <c r="G42" s="139">
        <f t="shared" si="1"/>
        <v>0.99799680902573762</v>
      </c>
    </row>
    <row r="43" spans="1:7" x14ac:dyDescent="0.25">
      <c r="A43" s="94" t="str">
        <f>aux!A250</f>
        <v>I.4.4</v>
      </c>
      <c r="B43" s="94" t="str">
        <f>aux!B250</f>
        <v>Generación de electricidad suministrada a la red (electricidad)</v>
      </c>
      <c r="C43" s="94">
        <f>aux!C250</f>
        <v>0.60088311502026936</v>
      </c>
      <c r="D43" s="94">
        <f>aux!D250</f>
        <v>0.60088311502026936</v>
      </c>
      <c r="F43" s="138">
        <f t="shared" si="0"/>
        <v>2.0797443386471028E-4</v>
      </c>
      <c r="G43" s="139">
        <f t="shared" si="1"/>
        <v>0.99820478345960229</v>
      </c>
    </row>
    <row r="44" spans="1:7" x14ac:dyDescent="0.25">
      <c r="A44" s="94" t="str">
        <f>aux!A190</f>
        <v>3.H.</v>
      </c>
      <c r="B44" s="94" t="str">
        <f>aux!B190</f>
        <v>Aplicación de urea</v>
      </c>
      <c r="C44" s="94">
        <f>aux!C190</f>
        <v>0.56255995093715772</v>
      </c>
      <c r="D44" s="94">
        <f>aux!D190</f>
        <v>0.56255995093715772</v>
      </c>
      <c r="F44" s="138">
        <f t="shared" si="0"/>
        <v>1.9471022630943445E-4</v>
      </c>
      <c r="G44" s="139">
        <f t="shared" si="1"/>
        <v>0.99839949368591174</v>
      </c>
    </row>
    <row r="45" spans="1:7" x14ac:dyDescent="0.25">
      <c r="A45" s="94" t="str">
        <f>aux!A241</f>
        <v>5.C.2.</v>
      </c>
      <c r="B45" s="94" t="str">
        <f>aux!B241</f>
        <v>Incineración abierta de residuos</v>
      </c>
      <c r="C45" s="94">
        <f>aux!C241</f>
        <v>0.55677413425934674</v>
      </c>
      <c r="D45" s="94">
        <f>aux!D241</f>
        <v>0.55677413425934674</v>
      </c>
      <c r="F45" s="138">
        <f t="shared" si="0"/>
        <v>1.9270767054120963E-4</v>
      </c>
      <c r="G45" s="139">
        <f t="shared" si="1"/>
        <v>0.99859220135645299</v>
      </c>
    </row>
    <row r="46" spans="1:7" x14ac:dyDescent="0.25">
      <c r="A46" s="94" t="str">
        <f>aux!A146</f>
        <v>3.B.3.</v>
      </c>
      <c r="B46" s="94" t="str">
        <f>aux!B146</f>
        <v>Porcinos</v>
      </c>
      <c r="C46" s="94">
        <f>aux!C146</f>
        <v>0.51933782330749922</v>
      </c>
      <c r="D46" s="94">
        <f>aux!D146</f>
        <v>0.51933782330749922</v>
      </c>
      <c r="F46" s="138">
        <f t="shared" si="0"/>
        <v>1.7975041582465613E-4</v>
      </c>
      <c r="G46" s="139">
        <f t="shared" si="1"/>
        <v>0.99877195177227762</v>
      </c>
    </row>
    <row r="47" spans="1:7" x14ac:dyDescent="0.25">
      <c r="A47" s="94" t="str">
        <f>aux!A171</f>
        <v>3.D.1.d.</v>
      </c>
      <c r="B47" s="94" t="str">
        <f>aux!B171</f>
        <v>Residuos de cosechas</v>
      </c>
      <c r="C47" s="94">
        <f>aux!C171</f>
        <v>0.43954131229185978</v>
      </c>
      <c r="D47" s="94">
        <f>aux!D171</f>
        <v>0.43954131229185978</v>
      </c>
      <c r="F47" s="138">
        <f t="shared" si="0"/>
        <v>1.5213167635933281E-4</v>
      </c>
      <c r="G47" s="139">
        <f t="shared" si="1"/>
        <v>0.99892408344863692</v>
      </c>
    </row>
    <row r="48" spans="1:7" x14ac:dyDescent="0.25">
      <c r="A48" s="94" t="str">
        <f>aux!A137</f>
        <v>3.A.4.b.</v>
      </c>
      <c r="B48" s="94" t="str">
        <f>aux!B137</f>
        <v>Caprinos</v>
      </c>
      <c r="C48" s="94">
        <f>aux!C137</f>
        <v>0.40668398695134594</v>
      </c>
      <c r="D48" s="94">
        <f>aux!D137</f>
        <v>0.40668398695134594</v>
      </c>
      <c r="F48" s="138">
        <f t="shared" si="0"/>
        <v>1.4075927552931205E-4</v>
      </c>
      <c r="G48" s="139">
        <f t="shared" si="1"/>
        <v>0.99906484272416629</v>
      </c>
    </row>
    <row r="49" spans="1:7" x14ac:dyDescent="0.25">
      <c r="A49" s="94" t="str">
        <f>aux!A117</f>
        <v>2.F.4.</v>
      </c>
      <c r="B49" s="94" t="str">
        <f>aux!B117</f>
        <v>Aerosoles</v>
      </c>
      <c r="C49" s="94">
        <f>aux!C117</f>
        <v>0.4039182408688039</v>
      </c>
      <c r="D49" s="94">
        <f>aux!D117</f>
        <v>0.4039182408688039</v>
      </c>
      <c r="F49" s="138">
        <f t="shared" si="0"/>
        <v>1.3980201036184131E-4</v>
      </c>
      <c r="G49" s="139">
        <f t="shared" si="1"/>
        <v>0.99920464473452808</v>
      </c>
    </row>
    <row r="50" spans="1:7" x14ac:dyDescent="0.25">
      <c r="A50" s="94" t="str">
        <f>aux!A167</f>
        <v>3.D.1.b.i.</v>
      </c>
      <c r="B50" s="94" t="str">
        <f>aux!B167</f>
        <v>Estiércol animal aplicado a los suelos</v>
      </c>
      <c r="C50" s="94">
        <f>aux!C167</f>
        <v>0.30200781987684144</v>
      </c>
      <c r="D50" s="94">
        <f>aux!D167</f>
        <v>0.30200781987684144</v>
      </c>
      <c r="F50" s="138">
        <f t="shared" si="0"/>
        <v>1.0452932324364408E-4</v>
      </c>
      <c r="G50" s="139">
        <f t="shared" si="1"/>
        <v>0.99930917405777175</v>
      </c>
    </row>
    <row r="51" spans="1:7" x14ac:dyDescent="0.25">
      <c r="A51" s="94" t="str">
        <f>aux!A139</f>
        <v>3.A.4.d.</v>
      </c>
      <c r="B51" s="94" t="str">
        <f>aux!B139</f>
        <v>Mulas y asnos</v>
      </c>
      <c r="C51" s="94">
        <f>aux!C139</f>
        <v>0.29210000000000025</v>
      </c>
      <c r="D51" s="94">
        <f>aux!D139</f>
        <v>0.29210000000000025</v>
      </c>
      <c r="F51" s="138">
        <f t="shared" si="0"/>
        <v>1.0110008188503133E-4</v>
      </c>
      <c r="G51" s="139">
        <f t="shared" si="1"/>
        <v>0.99941027413965677</v>
      </c>
    </row>
    <row r="52" spans="1:7" x14ac:dyDescent="0.25">
      <c r="A52" s="94" t="str">
        <f>aux!A112</f>
        <v>2.F.1.d.</v>
      </c>
      <c r="B52" s="94" t="str">
        <f>aux!B112</f>
        <v>Transporte refrigerado</v>
      </c>
      <c r="C52" s="94">
        <f>aux!C112</f>
        <v>0.25092285724432889</v>
      </c>
      <c r="D52" s="94">
        <f>aux!D112</f>
        <v>0.25092285724432889</v>
      </c>
      <c r="F52" s="138">
        <f t="shared" si="0"/>
        <v>8.6848070572501381E-5</v>
      </c>
      <c r="G52" s="139">
        <f t="shared" si="1"/>
        <v>0.99949712221022924</v>
      </c>
    </row>
    <row r="53" spans="1:7" x14ac:dyDescent="0.25">
      <c r="A53" s="94" t="str">
        <f>aux!A39</f>
        <v>1.A.5.b.i.</v>
      </c>
      <c r="B53" s="94" t="str">
        <f>aux!B39</f>
        <v>Móvil (componente aviación)</v>
      </c>
      <c r="C53" s="94">
        <f>aux!C39</f>
        <v>0.20853112536615301</v>
      </c>
      <c r="D53" s="94">
        <f>aux!D39</f>
        <v>0.20853112536615301</v>
      </c>
      <c r="F53" s="138">
        <f t="shared" si="0"/>
        <v>7.2175672201628838E-5</v>
      </c>
      <c r="G53" s="139">
        <f t="shared" si="1"/>
        <v>0.99956929788243087</v>
      </c>
    </row>
    <row r="54" spans="1:7" x14ac:dyDescent="0.25">
      <c r="A54" s="94" t="str">
        <f>aux!A118</f>
        <v>2.F.5.</v>
      </c>
      <c r="B54" s="94" t="str">
        <f>aux!B118</f>
        <v>Solventes</v>
      </c>
      <c r="C54" s="94">
        <f>aux!C118</f>
        <v>0.19421344532491205</v>
      </c>
      <c r="D54" s="94">
        <f>aux!D118</f>
        <v>0.19421344532491205</v>
      </c>
      <c r="F54" s="138">
        <f t="shared" si="0"/>
        <v>6.7220113747081981E-5</v>
      </c>
      <c r="G54" s="139">
        <f t="shared" si="1"/>
        <v>0.99963651799617792</v>
      </c>
    </row>
    <row r="55" spans="1:7" x14ac:dyDescent="0.25">
      <c r="A55" s="94" t="str">
        <f>aux!A175</f>
        <v>3.D.2.a.i</v>
      </c>
      <c r="B55" s="94" t="str">
        <f>aux!B175</f>
        <v>Fertilizante inorgánicos</v>
      </c>
      <c r="C55" s="94">
        <f>aux!C175</f>
        <v>0.18771410715075509</v>
      </c>
      <c r="D55" s="94">
        <f>aux!D175</f>
        <v>0.18771410715075509</v>
      </c>
      <c r="F55" s="138">
        <f t="shared" si="0"/>
        <v>6.4970597753909165E-5</v>
      </c>
      <c r="G55" s="139">
        <f t="shared" si="1"/>
        <v>0.99970148859393182</v>
      </c>
    </row>
    <row r="56" spans="1:7" x14ac:dyDescent="0.25">
      <c r="A56" s="94" t="str">
        <f>aux!A101</f>
        <v>2.D.2.</v>
      </c>
      <c r="B56" s="94" t="str">
        <f>aux!B101</f>
        <v>Uso de la cera de parafina</v>
      </c>
      <c r="C56" s="94">
        <f>aux!C101</f>
        <v>0.15113153469034718</v>
      </c>
      <c r="D56" s="94">
        <f>aux!D101</f>
        <v>0.15113153469034718</v>
      </c>
      <c r="F56" s="138">
        <f t="shared" si="0"/>
        <v>5.2308834414941935E-5</v>
      </c>
      <c r="G56" s="139">
        <f t="shared" si="1"/>
        <v>0.9997537974283468</v>
      </c>
    </row>
    <row r="57" spans="1:7" x14ac:dyDescent="0.25">
      <c r="A57" s="94" t="str">
        <f>aux!A133</f>
        <v>3.A.1.</v>
      </c>
      <c r="B57" s="94" t="str">
        <f>aux!B133</f>
        <v>Ganado vacuno</v>
      </c>
      <c r="C57" s="94">
        <f>aux!C133</f>
        <v>0.13532770696798382</v>
      </c>
      <c r="D57" s="94">
        <f>aux!D133</f>
        <v>0.13532770696798382</v>
      </c>
      <c r="F57" s="138">
        <f t="shared" si="0"/>
        <v>4.6838898513442923E-5</v>
      </c>
      <c r="G57" s="139">
        <f t="shared" si="1"/>
        <v>0.99980063632686023</v>
      </c>
    </row>
    <row r="58" spans="1:7" x14ac:dyDescent="0.25">
      <c r="A58" s="94" t="str">
        <f>aux!A36</f>
        <v>1.A.4.c.ii.</v>
      </c>
      <c r="B58" s="94" t="str">
        <f>aux!B36</f>
        <v>Vehículo todo terreno y otra maquinaria</v>
      </c>
      <c r="C58" s="94">
        <f>aux!C36</f>
        <v>0.11804641956583346</v>
      </c>
      <c r="D58" s="94">
        <f>aux!D36</f>
        <v>0.11804641956583346</v>
      </c>
      <c r="F58" s="138">
        <f t="shared" si="0"/>
        <v>4.085759220931365E-5</v>
      </c>
      <c r="G58" s="139">
        <f t="shared" si="1"/>
        <v>0.99984149391906951</v>
      </c>
    </row>
    <row r="59" spans="1:7" x14ac:dyDescent="0.25">
      <c r="A59" s="94" t="str">
        <f>aux!A162</f>
        <v>3.B.5.d.v.</v>
      </c>
      <c r="B59" s="94" t="str">
        <f>aux!B162</f>
        <v>Aves de corral</v>
      </c>
      <c r="C59" s="94">
        <f>aux!C162</f>
        <v>9.3723565132904724E-2</v>
      </c>
      <c r="D59" s="94">
        <f>aux!D162</f>
        <v>9.3723565132904724E-2</v>
      </c>
      <c r="F59" s="138">
        <f t="shared" si="0"/>
        <v>3.2439096574781672E-5</v>
      </c>
      <c r="G59" s="139">
        <f t="shared" si="1"/>
        <v>0.99987393301564431</v>
      </c>
    </row>
    <row r="60" spans="1:7" x14ac:dyDescent="0.25">
      <c r="A60" s="94" t="str">
        <f>aux!A176</f>
        <v>3.D.2.a.ii.1.</v>
      </c>
      <c r="B60" s="94" t="str">
        <f>aux!B176</f>
        <v>Estiércol animal aplicado a los suelos</v>
      </c>
      <c r="C60" s="94">
        <f>aux!C176</f>
        <v>6.0401563975368298E-2</v>
      </c>
      <c r="D60" s="94">
        <f>aux!D176</f>
        <v>6.0401563975368298E-2</v>
      </c>
      <c r="F60" s="138">
        <f t="shared" si="0"/>
        <v>2.090586464872882E-5</v>
      </c>
      <c r="G60" s="139">
        <f t="shared" si="1"/>
        <v>0.99989483888029307</v>
      </c>
    </row>
    <row r="61" spans="1:7" x14ac:dyDescent="0.25">
      <c r="A61" s="94" t="str">
        <f>aux!A151</f>
        <v>3.B.4.e.</v>
      </c>
      <c r="B61" s="94" t="str">
        <f>aux!B151</f>
        <v>Aves de corral</v>
      </c>
      <c r="C61" s="94">
        <f>aux!C151</f>
        <v>5.6865879814037103E-2</v>
      </c>
      <c r="D61" s="94">
        <f>aux!D151</f>
        <v>5.6865879814037103E-2</v>
      </c>
      <c r="F61" s="138">
        <f t="shared" si="0"/>
        <v>1.9682112652048943E-5</v>
      </c>
      <c r="G61" s="139">
        <f t="shared" si="1"/>
        <v>0.99991452099294509</v>
      </c>
    </row>
    <row r="62" spans="1:7" x14ac:dyDescent="0.25">
      <c r="A62" s="94" t="str">
        <f>aux!A135</f>
        <v>3.A.3.</v>
      </c>
      <c r="B62" s="94" t="str">
        <f>aux!B135</f>
        <v>Porcinos</v>
      </c>
      <c r="C62" s="94">
        <f>aux!C135</f>
        <v>5.5814258784631969E-2</v>
      </c>
      <c r="D62" s="94">
        <f>aux!D135</f>
        <v>5.5814258784631969E-2</v>
      </c>
      <c r="F62" s="138">
        <f t="shared" si="0"/>
        <v>1.9318131234093173E-5</v>
      </c>
      <c r="G62" s="139">
        <f t="shared" si="1"/>
        <v>0.99993383912417921</v>
      </c>
    </row>
    <row r="63" spans="1:7" x14ac:dyDescent="0.25">
      <c r="A63" s="94" t="str">
        <f>aux!A138</f>
        <v>3.A.4.c.</v>
      </c>
      <c r="B63" s="94" t="str">
        <f>aux!B138</f>
        <v>Equinos</v>
      </c>
      <c r="C63" s="94">
        <f>aux!C138</f>
        <v>3.3705000000000034E-2</v>
      </c>
      <c r="D63" s="94">
        <f>aux!D138</f>
        <v>3.3705000000000034E-2</v>
      </c>
      <c r="F63" s="138">
        <f t="shared" si="0"/>
        <v>1.1665793426686002E-5</v>
      </c>
      <c r="G63" s="139">
        <f t="shared" si="1"/>
        <v>0.99994550491760592</v>
      </c>
    </row>
    <row r="64" spans="1:7" x14ac:dyDescent="0.25">
      <c r="A64" s="94" t="str">
        <f>aux!A145</f>
        <v>3.B.2.</v>
      </c>
      <c r="B64" s="94" t="str">
        <f>aux!B145</f>
        <v>Ovinos</v>
      </c>
      <c r="C64" s="94">
        <f>aux!C145</f>
        <v>2.9673982290114215E-2</v>
      </c>
      <c r="D64" s="94">
        <f>aux!D145</f>
        <v>2.9673982290114215E-2</v>
      </c>
      <c r="F64" s="138">
        <f t="shared" si="0"/>
        <v>1.0270599244729592E-5</v>
      </c>
      <c r="G64" s="139">
        <f t="shared" si="1"/>
        <v>0.99995577551685066</v>
      </c>
    </row>
    <row r="65" spans="1:7" x14ac:dyDescent="0.25">
      <c r="A65" s="94" t="str">
        <f>aux!A157</f>
        <v>3.B.5.c.</v>
      </c>
      <c r="B65" s="94" t="str">
        <f>aux!B157</f>
        <v>Porcinos</v>
      </c>
      <c r="C65" s="94">
        <f>aux!C157</f>
        <v>2.7884980640031691E-2</v>
      </c>
      <c r="D65" s="94">
        <f>aux!D157</f>
        <v>2.7884980640031691E-2</v>
      </c>
      <c r="F65" s="138">
        <f t="shared" si="0"/>
        <v>9.6513996099613657E-6</v>
      </c>
      <c r="G65" s="139">
        <f t="shared" si="1"/>
        <v>0.99996542691646062</v>
      </c>
    </row>
    <row r="66" spans="1:7" x14ac:dyDescent="0.25">
      <c r="A66" s="94" t="str">
        <f>aux!A150</f>
        <v>3.B.4.d.</v>
      </c>
      <c r="B66" s="94" t="str">
        <f>aux!B150</f>
        <v>Mulas y asnos</v>
      </c>
      <c r="C66" s="94">
        <f>aux!C150</f>
        <v>2.6289000000000021E-2</v>
      </c>
      <c r="D66" s="94">
        <f>aux!D150</f>
        <v>2.6289000000000021E-2</v>
      </c>
      <c r="F66" s="138">
        <f t="shared" si="0"/>
        <v>9.099007369652818E-6</v>
      </c>
      <c r="G66" s="139">
        <f t="shared" si="1"/>
        <v>0.99997452592383029</v>
      </c>
    </row>
    <row r="67" spans="1:7" x14ac:dyDescent="0.25">
      <c r="A67" s="94" t="str">
        <f>aux!A121</f>
        <v>2.G.1.b.</v>
      </c>
      <c r="B67" s="94" t="str">
        <f>aux!B121</f>
        <v>Uso de equipos eléctricos</v>
      </c>
      <c r="C67" s="94">
        <f>aux!C121</f>
        <v>2.4172422784577159E-2</v>
      </c>
      <c r="D67" s="94">
        <f>aux!D121</f>
        <v>2.4172422784577159E-2</v>
      </c>
      <c r="F67" s="138">
        <f t="shared" si="0"/>
        <v>8.3664290410145341E-6</v>
      </c>
      <c r="G67" s="139">
        <f t="shared" si="1"/>
        <v>0.9999828923528713</v>
      </c>
    </row>
    <row r="68" spans="1:7" x14ac:dyDescent="0.25">
      <c r="A68" s="94" t="str">
        <f>aux!A148</f>
        <v>3.B.4.b.</v>
      </c>
      <c r="B68" s="94" t="str">
        <f>aux!B148</f>
        <v>Caprinos</v>
      </c>
      <c r="C68" s="94">
        <f>aux!C148</f>
        <v>1.3827255556345765E-2</v>
      </c>
      <c r="D68" s="94">
        <f>aux!D148</f>
        <v>1.3827255556345765E-2</v>
      </c>
      <c r="F68" s="138">
        <f t="shared" si="0"/>
        <v>4.7858153679966109E-6</v>
      </c>
      <c r="G68" s="139">
        <f t="shared" si="1"/>
        <v>0.9999876781682393</v>
      </c>
    </row>
    <row r="69" spans="1:7" x14ac:dyDescent="0.25">
      <c r="A69" s="94" t="str">
        <f>aux!A144</f>
        <v>3.B.1.</v>
      </c>
      <c r="B69" s="94" t="str">
        <f>aux!B144</f>
        <v>Ganado vacuno</v>
      </c>
      <c r="C69" s="94">
        <f>aux!C144</f>
        <v>7.0032176708506666E-3</v>
      </c>
      <c r="D69" s="94">
        <f>aux!D144</f>
        <v>7.0032176708506666E-3</v>
      </c>
      <c r="F69" s="138">
        <f t="shared" ref="F69:F132" si="2">D69/D$1</f>
        <v>2.4239160560825065E-6</v>
      </c>
      <c r="G69" s="139">
        <f t="shared" ref="G69:G132" si="3">G68+F69</f>
        <v>0.9999901020842954</v>
      </c>
    </row>
    <row r="70" spans="1:7" x14ac:dyDescent="0.25">
      <c r="A70" s="94" t="str">
        <f>aux!A14</f>
        <v>1.A.2.f.</v>
      </c>
      <c r="B70" s="94" t="str">
        <f>aux!B14</f>
        <v>Minerales no metálicos</v>
      </c>
      <c r="C70" s="94">
        <f>aux!C14</f>
        <v>6.392298044969864E-3</v>
      </c>
      <c r="D70" s="94">
        <f>aux!D14</f>
        <v>6.392298044969864E-3</v>
      </c>
      <c r="F70" s="138">
        <f t="shared" si="2"/>
        <v>2.212467839027656E-6</v>
      </c>
      <c r="G70" s="139">
        <f t="shared" si="3"/>
        <v>0.99999231455213444</v>
      </c>
    </row>
    <row r="71" spans="1:7" x14ac:dyDescent="0.25">
      <c r="A71" s="94" t="str">
        <f>aux!A73</f>
        <v>2.A.1.</v>
      </c>
      <c r="B71" s="94" t="str">
        <f>aux!B73</f>
        <v>Producción de cemento</v>
      </c>
      <c r="C71" s="94">
        <f>aux!C73</f>
        <v>6.2493280604748276E-3</v>
      </c>
      <c r="D71" s="94">
        <f>aux!D73</f>
        <v>6.2493280604748276E-3</v>
      </c>
      <c r="F71" s="138">
        <f t="shared" si="2"/>
        <v>2.1629838364958185E-6</v>
      </c>
      <c r="G71" s="139">
        <f t="shared" si="3"/>
        <v>0.99999447753597093</v>
      </c>
    </row>
    <row r="72" spans="1:7" x14ac:dyDescent="0.25">
      <c r="A72" s="94" t="str">
        <f>aux!A120</f>
        <v>2.G.1.a.</v>
      </c>
      <c r="B72" s="94" t="str">
        <f>aux!B120</f>
        <v>Manufactura de equipos eléctricos</v>
      </c>
      <c r="C72" s="94">
        <f>aux!C120</f>
        <v>5.9905232354835747E-3</v>
      </c>
      <c r="D72" s="94">
        <f>aux!D120</f>
        <v>5.9905232354835747E-3</v>
      </c>
      <c r="F72" s="138">
        <f t="shared" si="2"/>
        <v>2.0734077016144184E-6</v>
      </c>
      <c r="G72" s="139">
        <f t="shared" si="3"/>
        <v>0.99999655094367257</v>
      </c>
    </row>
    <row r="73" spans="1:7" x14ac:dyDescent="0.25">
      <c r="A73" s="94" t="str">
        <f>aux!A126</f>
        <v>2.G.3.a.</v>
      </c>
      <c r="B73" s="94" t="str">
        <f>aux!B126</f>
        <v>Aplicaciones médicas</v>
      </c>
      <c r="C73" s="94">
        <f>aux!C126</f>
        <v>4.6602793941352269E-3</v>
      </c>
      <c r="D73" s="94">
        <f>aux!D126</f>
        <v>4.6602793941352269E-3</v>
      </c>
      <c r="F73" s="138">
        <f t="shared" si="2"/>
        <v>1.6129908536603738E-6</v>
      </c>
      <c r="G73" s="139">
        <f t="shared" si="3"/>
        <v>0.99999816393452623</v>
      </c>
    </row>
    <row r="74" spans="1:7" x14ac:dyDescent="0.25">
      <c r="A74" s="94" t="str">
        <f>aux!A149</f>
        <v>3.B.4.c.</v>
      </c>
      <c r="B74" s="94" t="str">
        <f>aux!B149</f>
        <v>Equinos</v>
      </c>
      <c r="C74" s="94">
        <f>aux!C149</f>
        <v>3.0709000000000023E-3</v>
      </c>
      <c r="D74" s="94">
        <f>aux!D149</f>
        <v>3.0709000000000023E-3</v>
      </c>
      <c r="F74" s="138">
        <f t="shared" si="2"/>
        <v>1.0628834010980577E-6</v>
      </c>
      <c r="G74" s="139">
        <f t="shared" si="3"/>
        <v>0.9999992268179273</v>
      </c>
    </row>
    <row r="75" spans="1:7" x14ac:dyDescent="0.25">
      <c r="A75" s="94" t="str">
        <f>aux!A188</f>
        <v>3.F.</v>
      </c>
      <c r="B75" s="94" t="str">
        <f>aux!B188</f>
        <v>Quema de residuos agrícola en el campo</v>
      </c>
      <c r="C75" s="94">
        <f>aux!C188</f>
        <v>9.9293666399999977E-4</v>
      </c>
      <c r="D75" s="94">
        <f>aux!D188</f>
        <v>9.9293666399999977E-4</v>
      </c>
      <c r="F75" s="138">
        <f t="shared" si="2"/>
        <v>3.4366990084577104E-7</v>
      </c>
      <c r="G75" s="139">
        <f t="shared" si="3"/>
        <v>0.99999957048782817</v>
      </c>
    </row>
    <row r="76" spans="1:7" x14ac:dyDescent="0.25">
      <c r="A76" s="94" t="str">
        <f>aux!A122</f>
        <v>2.G.1.c.</v>
      </c>
      <c r="B76" s="94" t="str">
        <f>aux!B122</f>
        <v>Eliminación de equipos eléctricos</v>
      </c>
      <c r="C76" s="94">
        <f>aux!C122</f>
        <v>5.979571178798196E-4</v>
      </c>
      <c r="D76" s="94">
        <f>aux!D122</f>
        <v>5.979571178798196E-4</v>
      </c>
      <c r="F76" s="138">
        <f t="shared" si="2"/>
        <v>2.0696170346246845E-7</v>
      </c>
      <c r="G76" s="139">
        <f t="shared" si="3"/>
        <v>0.99999977744953161</v>
      </c>
    </row>
    <row r="77" spans="1:7" x14ac:dyDescent="0.25">
      <c r="A77" s="94" t="str">
        <f>aux!A240</f>
        <v>5.C.1.</v>
      </c>
      <c r="B77" s="94" t="str">
        <f>aux!B240</f>
        <v>Incineración de residuos</v>
      </c>
      <c r="C77" s="94">
        <f>aux!C240</f>
        <v>4.7776635000000003E-4</v>
      </c>
      <c r="D77" s="94">
        <f>aux!D240</f>
        <v>4.7776635000000003E-4</v>
      </c>
      <c r="F77" s="138">
        <f t="shared" si="2"/>
        <v>1.6536192094115884E-7</v>
      </c>
      <c r="G77" s="139">
        <f t="shared" si="3"/>
        <v>0.99999994281145255</v>
      </c>
    </row>
    <row r="78" spans="1:7" x14ac:dyDescent="0.25">
      <c r="A78" s="94" t="str">
        <f>aux!A228</f>
        <v>4.C.1.</v>
      </c>
      <c r="B78" s="94" t="str">
        <f>aux!B228</f>
        <v>Pastizales que permanecen como tales</v>
      </c>
      <c r="C78" s="94">
        <f>aux!C228</f>
        <v>1.6523007999999999E-4</v>
      </c>
      <c r="D78" s="94">
        <f>aux!D228</f>
        <v>1.6523007999999999E-4</v>
      </c>
      <c r="F78" s="138">
        <f t="shared" si="2"/>
        <v>5.718854713409881E-8</v>
      </c>
      <c r="G78" s="139">
        <f t="shared" si="3"/>
        <v>0.99999999999999967</v>
      </c>
    </row>
    <row r="79" spans="1:7" x14ac:dyDescent="0.25">
      <c r="A79" s="94" t="str">
        <f>aux!A4</f>
        <v>1.A.1.a.ii.</v>
      </c>
      <c r="B79" s="94" t="str">
        <f>aux!B4</f>
        <v>Generación combinada de calor y energía (CHP)</v>
      </c>
      <c r="C79" s="94">
        <f>aux!C4</f>
        <v>0</v>
      </c>
      <c r="D79" s="94">
        <f>aux!D4</f>
        <v>0</v>
      </c>
      <c r="F79" s="138">
        <f t="shared" si="2"/>
        <v>0</v>
      </c>
      <c r="G79" s="139">
        <f t="shared" si="3"/>
        <v>0.99999999999999967</v>
      </c>
    </row>
    <row r="80" spans="1:7" x14ac:dyDescent="0.25">
      <c r="A80" s="94" t="str">
        <f>aux!A5</f>
        <v>1.A.1.a.iii.</v>
      </c>
      <c r="B80" s="94" t="str">
        <f>aux!B5</f>
        <v>Plantas generadoras de energía</v>
      </c>
      <c r="C80" s="94">
        <f>aux!C5</f>
        <v>0</v>
      </c>
      <c r="D80" s="94">
        <f>aux!D5</f>
        <v>0</v>
      </c>
      <c r="F80" s="138">
        <f t="shared" si="2"/>
        <v>0</v>
      </c>
      <c r="G80" s="139">
        <f t="shared" si="3"/>
        <v>0.99999999999999967</v>
      </c>
    </row>
    <row r="81" spans="1:7" x14ac:dyDescent="0.25">
      <c r="A81" s="94" t="str">
        <f>aux!A6</f>
        <v>1.A.1.b.</v>
      </c>
      <c r="B81" s="94" t="str">
        <f>aux!B6</f>
        <v>Refinación del petróleo</v>
      </c>
      <c r="C81" s="94">
        <f>aux!C6</f>
        <v>0</v>
      </c>
      <c r="D81" s="94">
        <f>aux!D6</f>
        <v>0</v>
      </c>
      <c r="F81" s="138">
        <f t="shared" si="2"/>
        <v>0</v>
      </c>
      <c r="G81" s="139">
        <f t="shared" si="3"/>
        <v>0.99999999999999967</v>
      </c>
    </row>
    <row r="82" spans="1:7" x14ac:dyDescent="0.25">
      <c r="A82" s="94" t="str">
        <f>aux!A7</f>
        <v>1.A.1.c.i.</v>
      </c>
      <c r="B82" s="94" t="str">
        <f>aux!B7</f>
        <v>Manufactura de combustibles sólidos</v>
      </c>
      <c r="C82" s="94">
        <f>aux!C7</f>
        <v>0</v>
      </c>
      <c r="D82" s="94">
        <f>aux!D7</f>
        <v>0</v>
      </c>
      <c r="F82" s="138">
        <f t="shared" si="2"/>
        <v>0</v>
      </c>
      <c r="G82" s="139">
        <f t="shared" si="3"/>
        <v>0.99999999999999967</v>
      </c>
    </row>
    <row r="83" spans="1:7" x14ac:dyDescent="0.25">
      <c r="A83" s="94" t="str">
        <f>aux!A8</f>
        <v>1.A.1.c.ii.</v>
      </c>
      <c r="B83" s="94" t="str">
        <f>aux!B8</f>
        <v>Otras industrias de la energía</v>
      </c>
      <c r="C83" s="94">
        <f>aux!C8</f>
        <v>0</v>
      </c>
      <c r="D83" s="94">
        <f>aux!D8</f>
        <v>0</v>
      </c>
      <c r="F83" s="138">
        <f t="shared" si="2"/>
        <v>0</v>
      </c>
      <c r="G83" s="139">
        <f t="shared" si="3"/>
        <v>0.99999999999999967</v>
      </c>
    </row>
    <row r="84" spans="1:7" x14ac:dyDescent="0.25">
      <c r="A84" s="94" t="str">
        <f>aux!A9</f>
        <v>1.A.2.a.</v>
      </c>
      <c r="B84" s="94" t="str">
        <f>aux!B9</f>
        <v>Hierro y acero</v>
      </c>
      <c r="C84" s="94">
        <f>aux!C9</f>
        <v>0</v>
      </c>
      <c r="D84" s="94">
        <f>aux!D9</f>
        <v>0</v>
      </c>
      <c r="F84" s="138">
        <f t="shared" si="2"/>
        <v>0</v>
      </c>
      <c r="G84" s="139">
        <f t="shared" si="3"/>
        <v>0.99999999999999967</v>
      </c>
    </row>
    <row r="85" spans="1:7" x14ac:dyDescent="0.25">
      <c r="A85" s="94" t="str">
        <f>aux!A10</f>
        <v>1.A.2.b.</v>
      </c>
      <c r="B85" s="94" t="str">
        <f>aux!B10</f>
        <v>Metales no ferrosos</v>
      </c>
      <c r="C85" s="94">
        <f>aux!C10</f>
        <v>0</v>
      </c>
      <c r="D85" s="94">
        <f>aux!D10</f>
        <v>0</v>
      </c>
      <c r="F85" s="138">
        <f t="shared" si="2"/>
        <v>0</v>
      </c>
      <c r="G85" s="139">
        <f t="shared" si="3"/>
        <v>0.99999999999999967</v>
      </c>
    </row>
    <row r="86" spans="1:7" x14ac:dyDescent="0.25">
      <c r="A86" s="94" t="str">
        <f>aux!A11</f>
        <v>1.A.2.c.</v>
      </c>
      <c r="B86" s="94" t="str">
        <f>aux!B11</f>
        <v>Sustancias químicas</v>
      </c>
      <c r="C86" s="94">
        <f>aux!C11</f>
        <v>0</v>
      </c>
      <c r="D86" s="94">
        <f>aux!D11</f>
        <v>0</v>
      </c>
      <c r="F86" s="138">
        <f t="shared" si="2"/>
        <v>0</v>
      </c>
      <c r="G86" s="139">
        <f t="shared" si="3"/>
        <v>0.99999999999999967</v>
      </c>
    </row>
    <row r="87" spans="1:7" x14ac:dyDescent="0.25">
      <c r="A87" s="94" t="str">
        <f>aux!A12</f>
        <v>1.A.2.d.</v>
      </c>
      <c r="B87" s="94" t="str">
        <f>aux!B12</f>
        <v>Pulpa, papel e imprenta</v>
      </c>
      <c r="C87" s="94">
        <f>aux!C12</f>
        <v>0</v>
      </c>
      <c r="D87" s="94">
        <f>aux!D12</f>
        <v>0</v>
      </c>
      <c r="F87" s="138">
        <f t="shared" si="2"/>
        <v>0</v>
      </c>
      <c r="G87" s="139">
        <f t="shared" si="3"/>
        <v>0.99999999999999967</v>
      </c>
    </row>
    <row r="88" spans="1:7" x14ac:dyDescent="0.25">
      <c r="A88" s="94" t="str">
        <f>aux!A13</f>
        <v>1.A.2.e.</v>
      </c>
      <c r="B88" s="94" t="str">
        <f>aux!B13</f>
        <v>Procesamiento de alimentos, bebidas y tabaco</v>
      </c>
      <c r="C88" s="94">
        <f>aux!C13</f>
        <v>0</v>
      </c>
      <c r="D88" s="94">
        <f>aux!D13</f>
        <v>0</v>
      </c>
      <c r="F88" s="138">
        <f t="shared" si="2"/>
        <v>0</v>
      </c>
      <c r="G88" s="139">
        <f t="shared" si="3"/>
        <v>0.99999999999999967</v>
      </c>
    </row>
    <row r="89" spans="1:7" x14ac:dyDescent="0.25">
      <c r="A89" s="94" t="str">
        <f>aux!A15</f>
        <v>1.A.2.g.</v>
      </c>
      <c r="B89" s="94" t="str">
        <f>aux!B15</f>
        <v>Equipo de transporte</v>
      </c>
      <c r="C89" s="94">
        <f>aux!C15</f>
        <v>0</v>
      </c>
      <c r="D89" s="94">
        <f>aux!D15</f>
        <v>0</v>
      </c>
      <c r="F89" s="138">
        <f t="shared" si="2"/>
        <v>0</v>
      </c>
      <c r="G89" s="139">
        <f t="shared" si="3"/>
        <v>0.99999999999999967</v>
      </c>
    </row>
    <row r="90" spans="1:7" x14ac:dyDescent="0.25">
      <c r="A90" s="94" t="str">
        <f>aux!A16</f>
        <v>1.A.2.h.</v>
      </c>
      <c r="B90" s="94" t="str">
        <f>aux!B16</f>
        <v>Maquinaria</v>
      </c>
      <c r="C90" s="94">
        <f>aux!C16</f>
        <v>0</v>
      </c>
      <c r="D90" s="94">
        <f>aux!D16</f>
        <v>0</v>
      </c>
      <c r="F90" s="138">
        <f t="shared" si="2"/>
        <v>0</v>
      </c>
      <c r="G90" s="139">
        <f t="shared" si="3"/>
        <v>0.99999999999999967</v>
      </c>
    </row>
    <row r="91" spans="1:7" x14ac:dyDescent="0.25">
      <c r="A91" s="94" t="str">
        <f>aux!A18</f>
        <v>1.A.2.j.</v>
      </c>
      <c r="B91" s="94" t="str">
        <f>aux!B18</f>
        <v>Madera y productos de la madera</v>
      </c>
      <c r="C91" s="94">
        <f>aux!C18</f>
        <v>0</v>
      </c>
      <c r="D91" s="94">
        <f>aux!D18</f>
        <v>0</v>
      </c>
      <c r="F91" s="138">
        <f t="shared" si="2"/>
        <v>0</v>
      </c>
      <c r="G91" s="139">
        <f t="shared" si="3"/>
        <v>0.99999999999999967</v>
      </c>
    </row>
    <row r="92" spans="1:7" x14ac:dyDescent="0.25">
      <c r="A92" s="94" t="str">
        <f>aux!A19</f>
        <v>1.A.2.k.</v>
      </c>
      <c r="B92" s="94" t="str">
        <f>aux!B19</f>
        <v>Construcción</v>
      </c>
      <c r="C92" s="94">
        <f>aux!C19</f>
        <v>0</v>
      </c>
      <c r="D92" s="94">
        <f>aux!D19</f>
        <v>0</v>
      </c>
      <c r="F92" s="138">
        <f t="shared" si="2"/>
        <v>0</v>
      </c>
      <c r="G92" s="139">
        <f t="shared" si="3"/>
        <v>0.99999999999999967</v>
      </c>
    </row>
    <row r="93" spans="1:7" x14ac:dyDescent="0.25">
      <c r="A93" s="94" t="str">
        <f>aux!A20</f>
        <v>1.A.2.l.</v>
      </c>
      <c r="B93" s="94" t="str">
        <f>aux!B20</f>
        <v>Textiles y cueros</v>
      </c>
      <c r="C93" s="94">
        <f>aux!C20</f>
        <v>0</v>
      </c>
      <c r="D93" s="94">
        <f>aux!D20</f>
        <v>0</v>
      </c>
      <c r="F93" s="138">
        <f t="shared" si="2"/>
        <v>0</v>
      </c>
      <c r="G93" s="139">
        <f t="shared" si="3"/>
        <v>0.99999999999999967</v>
      </c>
    </row>
    <row r="94" spans="1:7" x14ac:dyDescent="0.25">
      <c r="A94" s="94" t="str">
        <f>aux!A27</f>
        <v>1.A.3.b.v.</v>
      </c>
      <c r="B94" s="94" t="str">
        <f>aux!B27</f>
        <v>Emisiones por evaporación procedentes de vehículos</v>
      </c>
      <c r="C94" s="94">
        <f>aux!C27</f>
        <v>0</v>
      </c>
      <c r="D94" s="94">
        <f>aux!D27</f>
        <v>0</v>
      </c>
      <c r="F94" s="138">
        <f t="shared" si="2"/>
        <v>0</v>
      </c>
      <c r="G94" s="139">
        <f t="shared" si="3"/>
        <v>0.99999999999999967</v>
      </c>
    </row>
    <row r="95" spans="1:7" x14ac:dyDescent="0.25">
      <c r="A95" s="94" t="str">
        <f>aux!A28</f>
        <v>1.A.3.b.vi.</v>
      </c>
      <c r="B95" s="94" t="str">
        <f>aux!B28</f>
        <v>Catalizadores basados en urea</v>
      </c>
      <c r="C95" s="94">
        <f>aux!C28</f>
        <v>0</v>
      </c>
      <c r="D95" s="94">
        <f>aux!D28</f>
        <v>0</v>
      </c>
      <c r="F95" s="138">
        <f t="shared" si="2"/>
        <v>0</v>
      </c>
      <c r="G95" s="139">
        <f t="shared" si="3"/>
        <v>0.99999999999999967</v>
      </c>
    </row>
    <row r="96" spans="1:7" x14ac:dyDescent="0.25">
      <c r="A96" s="94" t="str">
        <f>aux!A31</f>
        <v>1.A.3.e.i.</v>
      </c>
      <c r="B96" s="94" t="str">
        <f>aux!B31</f>
        <v>Transporte por gasoductos</v>
      </c>
      <c r="C96" s="94">
        <f>aux!C31</f>
        <v>0</v>
      </c>
      <c r="D96" s="94">
        <f>aux!D31</f>
        <v>0</v>
      </c>
      <c r="F96" s="138">
        <f t="shared" si="2"/>
        <v>0</v>
      </c>
      <c r="G96" s="139">
        <f t="shared" si="3"/>
        <v>0.99999999999999967</v>
      </c>
    </row>
    <row r="97" spans="1:7" x14ac:dyDescent="0.25">
      <c r="A97" s="94" t="str">
        <f>aux!A35</f>
        <v>1.A.4.c.i.</v>
      </c>
      <c r="B97" s="94" t="str">
        <f>aux!B35</f>
        <v>Estacionaria</v>
      </c>
      <c r="C97" s="94">
        <f>aux!C35</f>
        <v>0</v>
      </c>
      <c r="D97" s="94">
        <f>aux!D35</f>
        <v>0</v>
      </c>
      <c r="F97" s="138">
        <f t="shared" si="2"/>
        <v>0</v>
      </c>
      <c r="G97" s="139">
        <f t="shared" si="3"/>
        <v>0.99999999999999967</v>
      </c>
    </row>
    <row r="98" spans="1:7" x14ac:dyDescent="0.25">
      <c r="A98" s="94" t="str">
        <f>aux!A38</f>
        <v>1.A.5.a.</v>
      </c>
      <c r="B98" s="94" t="str">
        <f>aux!B38</f>
        <v>Estacionaria</v>
      </c>
      <c r="C98" s="94">
        <f>aux!C38</f>
        <v>0</v>
      </c>
      <c r="D98" s="94">
        <f>aux!D38</f>
        <v>0</v>
      </c>
      <c r="F98" s="138">
        <f t="shared" si="2"/>
        <v>0</v>
      </c>
      <c r="G98" s="139">
        <f t="shared" si="3"/>
        <v>0.99999999999999967</v>
      </c>
    </row>
    <row r="99" spans="1:7" x14ac:dyDescent="0.25">
      <c r="A99" s="94" t="str">
        <f>aux!A40</f>
        <v>1.A.5.b.ii.</v>
      </c>
      <c r="B99" s="94" t="str">
        <f>aux!B40</f>
        <v>Móvil (componente marítimo y fluvial)</v>
      </c>
      <c r="C99" s="94">
        <f>aux!C40</f>
        <v>0</v>
      </c>
      <c r="D99" s="94">
        <f>aux!D40</f>
        <v>0</v>
      </c>
      <c r="F99" s="138">
        <f t="shared" si="2"/>
        <v>0</v>
      </c>
      <c r="G99" s="139">
        <f t="shared" si="3"/>
        <v>0.99999999999999967</v>
      </c>
    </row>
    <row r="100" spans="1:7" x14ac:dyDescent="0.25">
      <c r="A100" s="94" t="str">
        <f>aux!A41</f>
        <v>1.A.5.b.iii.</v>
      </c>
      <c r="B100" s="94" t="str">
        <f>aux!B41</f>
        <v>Móvil (otro)</v>
      </c>
      <c r="C100" s="94">
        <f>aux!C41</f>
        <v>0</v>
      </c>
      <c r="D100" s="94">
        <f>aux!D41</f>
        <v>0</v>
      </c>
      <c r="F100" s="138">
        <f t="shared" si="2"/>
        <v>0</v>
      </c>
      <c r="G100" s="139">
        <f t="shared" si="3"/>
        <v>0.99999999999999967</v>
      </c>
    </row>
    <row r="101" spans="1:7" x14ac:dyDescent="0.25">
      <c r="A101" s="94" t="str">
        <f>aux!A42</f>
        <v>1.B.1.a.i.1.</v>
      </c>
      <c r="B101" s="94" t="str">
        <f>aux!B42</f>
        <v>Minería</v>
      </c>
      <c r="C101" s="94">
        <f>aux!C42</f>
        <v>0</v>
      </c>
      <c r="D101" s="94">
        <f>aux!D42</f>
        <v>0</v>
      </c>
      <c r="F101" s="138">
        <f t="shared" si="2"/>
        <v>0</v>
      </c>
      <c r="G101" s="139">
        <f t="shared" si="3"/>
        <v>0.99999999999999967</v>
      </c>
    </row>
    <row r="102" spans="1:7" x14ac:dyDescent="0.25">
      <c r="A102" s="94" t="str">
        <f>aux!A43</f>
        <v>1.B.1.a.i.2.</v>
      </c>
      <c r="B102" s="94" t="str">
        <f>aux!B43</f>
        <v>Emisiones de gas de carbono posteriores a la minería</v>
      </c>
      <c r="C102" s="94">
        <f>aux!C43</f>
        <v>0</v>
      </c>
      <c r="D102" s="94">
        <f>aux!D43</f>
        <v>0</v>
      </c>
      <c r="F102" s="138">
        <f t="shared" si="2"/>
        <v>0</v>
      </c>
      <c r="G102" s="139">
        <f t="shared" si="3"/>
        <v>0.99999999999999967</v>
      </c>
    </row>
    <row r="103" spans="1:7" x14ac:dyDescent="0.25">
      <c r="A103" s="94" t="str">
        <f>aux!A44</f>
        <v>1.B.1.a.i.3.</v>
      </c>
      <c r="B103" s="94" t="str">
        <f>aux!B44</f>
        <v>Minas subterráneas abandonadas</v>
      </c>
      <c r="C103" s="94">
        <f>aux!C44</f>
        <v>0</v>
      </c>
      <c r="D103" s="94">
        <f>aux!D44</f>
        <v>0</v>
      </c>
      <c r="F103" s="138">
        <f t="shared" si="2"/>
        <v>0</v>
      </c>
      <c r="G103" s="139">
        <f t="shared" si="3"/>
        <v>0.99999999999999967</v>
      </c>
    </row>
    <row r="104" spans="1:7" x14ac:dyDescent="0.25">
      <c r="A104" s="94" t="str">
        <f>aux!A45</f>
        <v>1.B.1.a.i.4.</v>
      </c>
      <c r="B104" s="94" t="str">
        <f>aux!B45</f>
        <v>Quema en antorcha de metano drenado o conversión de metano en CO2</v>
      </c>
      <c r="C104" s="94">
        <f>aux!C45</f>
        <v>0</v>
      </c>
      <c r="D104" s="94">
        <f>aux!D45</f>
        <v>0</v>
      </c>
      <c r="F104" s="138">
        <f t="shared" si="2"/>
        <v>0</v>
      </c>
      <c r="G104" s="139">
        <f t="shared" si="3"/>
        <v>0.99999999999999967</v>
      </c>
    </row>
    <row r="105" spans="1:7" x14ac:dyDescent="0.25">
      <c r="A105" s="94" t="str">
        <f>aux!A46</f>
        <v>1.B.1.a.ii.1.</v>
      </c>
      <c r="B105" s="94" t="str">
        <f>aux!B46</f>
        <v>Minería</v>
      </c>
      <c r="C105" s="94">
        <f>aux!C46</f>
        <v>0</v>
      </c>
      <c r="D105" s="94">
        <f>aux!D46</f>
        <v>0</v>
      </c>
      <c r="F105" s="138">
        <f t="shared" si="2"/>
        <v>0</v>
      </c>
      <c r="G105" s="139">
        <f t="shared" si="3"/>
        <v>0.99999999999999967</v>
      </c>
    </row>
    <row r="106" spans="1:7" x14ac:dyDescent="0.25">
      <c r="A106" s="94" t="str">
        <f>aux!A47</f>
        <v>1.B.1.a.ii.2.</v>
      </c>
      <c r="B106" s="94" t="str">
        <f>aux!B47</f>
        <v>Emisiones de gas de carbono posteriores a la minería</v>
      </c>
      <c r="C106" s="94">
        <f>aux!C47</f>
        <v>0</v>
      </c>
      <c r="D106" s="94">
        <f>aux!D47</f>
        <v>0</v>
      </c>
      <c r="F106" s="138">
        <f t="shared" si="2"/>
        <v>0</v>
      </c>
      <c r="G106" s="139">
        <f t="shared" si="3"/>
        <v>0.99999999999999967</v>
      </c>
    </row>
    <row r="107" spans="1:7" x14ac:dyDescent="0.25">
      <c r="A107" s="94" t="str">
        <f>aux!A48</f>
        <v>1.B.1.b.</v>
      </c>
      <c r="B107" s="94" t="str">
        <f>aux!B48</f>
        <v>Combustión espontánea y vertederos para quema de carbón</v>
      </c>
      <c r="C107" s="94">
        <f>aux!C48</f>
        <v>0</v>
      </c>
      <c r="D107" s="94">
        <f>aux!D48</f>
        <v>0</v>
      </c>
      <c r="F107" s="138">
        <f t="shared" si="2"/>
        <v>0</v>
      </c>
      <c r="G107" s="139">
        <f t="shared" si="3"/>
        <v>0.99999999999999967</v>
      </c>
    </row>
    <row r="108" spans="1:7" x14ac:dyDescent="0.25">
      <c r="A108" s="94" t="str">
        <f>aux!A49</f>
        <v>1.B.1.c.</v>
      </c>
      <c r="B108" s="94" t="str">
        <f>aux!B49</f>
        <v>Otros</v>
      </c>
      <c r="C108" s="94">
        <f>aux!C49</f>
        <v>0</v>
      </c>
      <c r="D108" s="94">
        <f>aux!D49</f>
        <v>0</v>
      </c>
      <c r="F108" s="138">
        <f t="shared" si="2"/>
        <v>0</v>
      </c>
      <c r="G108" s="139">
        <f t="shared" si="3"/>
        <v>0.99999999999999967</v>
      </c>
    </row>
    <row r="109" spans="1:7" x14ac:dyDescent="0.25">
      <c r="A109" s="94" t="str">
        <f>aux!A50</f>
        <v>1.B.2.a.i.</v>
      </c>
      <c r="B109" s="94" t="str">
        <f>aux!B50</f>
        <v>Venteo</v>
      </c>
      <c r="C109" s="94">
        <f>aux!C50</f>
        <v>0</v>
      </c>
      <c r="D109" s="94">
        <f>aux!D50</f>
        <v>0</v>
      </c>
      <c r="F109" s="138">
        <f t="shared" si="2"/>
        <v>0</v>
      </c>
      <c r="G109" s="139">
        <f t="shared" si="3"/>
        <v>0.99999999999999967</v>
      </c>
    </row>
    <row r="110" spans="1:7" x14ac:dyDescent="0.25">
      <c r="A110" s="94" t="str">
        <f>aux!A51</f>
        <v>1.B.2.a.ii.</v>
      </c>
      <c r="B110" s="94" t="str">
        <f>aux!B51</f>
        <v>Quema en antorcha</v>
      </c>
      <c r="C110" s="94">
        <f>aux!C51</f>
        <v>0</v>
      </c>
      <c r="D110" s="94">
        <f>aux!D51</f>
        <v>0</v>
      </c>
      <c r="F110" s="138">
        <f t="shared" si="2"/>
        <v>0</v>
      </c>
      <c r="G110" s="139">
        <f t="shared" si="3"/>
        <v>0.99999999999999967</v>
      </c>
    </row>
    <row r="111" spans="1:7" x14ac:dyDescent="0.25">
      <c r="A111" s="94" t="str">
        <f>aux!A52</f>
        <v>1.B.2.a.iii.1.</v>
      </c>
      <c r="B111" s="94" t="str">
        <f>aux!B52</f>
        <v>Exploración</v>
      </c>
      <c r="C111" s="94">
        <f>aux!C52</f>
        <v>0</v>
      </c>
      <c r="D111" s="94">
        <f>aux!D52</f>
        <v>0</v>
      </c>
      <c r="F111" s="138">
        <f t="shared" si="2"/>
        <v>0</v>
      </c>
      <c r="G111" s="139">
        <f t="shared" si="3"/>
        <v>0.99999999999999967</v>
      </c>
    </row>
    <row r="112" spans="1:7" x14ac:dyDescent="0.25">
      <c r="A112" s="94" t="str">
        <f>aux!A53</f>
        <v>1.B.2.a.iii.2.</v>
      </c>
      <c r="B112" s="94" t="str">
        <f>aux!B53</f>
        <v>Producción y refinación</v>
      </c>
      <c r="C112" s="94">
        <f>aux!C53</f>
        <v>0</v>
      </c>
      <c r="D112" s="94">
        <f>aux!D53</f>
        <v>0</v>
      </c>
      <c r="F112" s="138">
        <f t="shared" si="2"/>
        <v>0</v>
      </c>
      <c r="G112" s="139">
        <f t="shared" si="3"/>
        <v>0.99999999999999967</v>
      </c>
    </row>
    <row r="113" spans="1:7" x14ac:dyDescent="0.25">
      <c r="A113" s="94" t="str">
        <f>aux!A54</f>
        <v>1.B.2.a.iii.3.</v>
      </c>
      <c r="B113" s="94" t="str">
        <f>aux!B54</f>
        <v>Transporte</v>
      </c>
      <c r="C113" s="94">
        <f>aux!C54</f>
        <v>0</v>
      </c>
      <c r="D113" s="94">
        <f>aux!D54</f>
        <v>0</v>
      </c>
      <c r="F113" s="138">
        <f t="shared" si="2"/>
        <v>0</v>
      </c>
      <c r="G113" s="139">
        <f t="shared" si="3"/>
        <v>0.99999999999999967</v>
      </c>
    </row>
    <row r="114" spans="1:7" x14ac:dyDescent="0.25">
      <c r="A114" s="94" t="str">
        <f>aux!A55</f>
        <v>1.B.2.a.iii.4.</v>
      </c>
      <c r="B114" s="94" t="str">
        <f>aux!B55</f>
        <v>Refinación</v>
      </c>
      <c r="C114" s="94">
        <f>aux!C55</f>
        <v>0</v>
      </c>
      <c r="D114" s="94">
        <f>aux!D55</f>
        <v>0</v>
      </c>
      <c r="F114" s="138">
        <f t="shared" si="2"/>
        <v>0</v>
      </c>
      <c r="G114" s="139">
        <f t="shared" si="3"/>
        <v>0.99999999999999967</v>
      </c>
    </row>
    <row r="115" spans="1:7" x14ac:dyDescent="0.25">
      <c r="A115" s="94" t="str">
        <f>aux!A56</f>
        <v>1.B.2.a.iii.5.</v>
      </c>
      <c r="B115" s="94" t="str">
        <f>aux!B56</f>
        <v>Distribución de productos de petróleo</v>
      </c>
      <c r="C115" s="94">
        <f>aux!C56</f>
        <v>0</v>
      </c>
      <c r="D115" s="94">
        <f>aux!D56</f>
        <v>0</v>
      </c>
      <c r="F115" s="138">
        <f t="shared" si="2"/>
        <v>0</v>
      </c>
      <c r="G115" s="139">
        <f t="shared" si="3"/>
        <v>0.99999999999999967</v>
      </c>
    </row>
    <row r="116" spans="1:7" x14ac:dyDescent="0.25">
      <c r="A116" s="94" t="str">
        <f>aux!A57</f>
        <v>1.B.2.a.iii.6.</v>
      </c>
      <c r="B116" s="94" t="str">
        <f>aux!B57</f>
        <v>Otros</v>
      </c>
      <c r="C116" s="94">
        <f>aux!C57</f>
        <v>0</v>
      </c>
      <c r="D116" s="94">
        <f>aux!D57</f>
        <v>0</v>
      </c>
      <c r="F116" s="138">
        <f t="shared" si="2"/>
        <v>0</v>
      </c>
      <c r="G116" s="139">
        <f t="shared" si="3"/>
        <v>0.99999999999999967</v>
      </c>
    </row>
    <row r="117" spans="1:7" x14ac:dyDescent="0.25">
      <c r="A117" s="94" t="str">
        <f>aux!A58</f>
        <v>1.B.2.b.i.</v>
      </c>
      <c r="B117" s="94" t="str">
        <f>aux!B58</f>
        <v>Venteo</v>
      </c>
      <c r="C117" s="94">
        <f>aux!C58</f>
        <v>0</v>
      </c>
      <c r="D117" s="94">
        <f>aux!D58</f>
        <v>0</v>
      </c>
      <c r="F117" s="138">
        <f t="shared" si="2"/>
        <v>0</v>
      </c>
      <c r="G117" s="139">
        <f t="shared" si="3"/>
        <v>0.99999999999999967</v>
      </c>
    </row>
    <row r="118" spans="1:7" x14ac:dyDescent="0.25">
      <c r="A118" s="94" t="str">
        <f>aux!A59</f>
        <v>1.B.2.b.ii.</v>
      </c>
      <c r="B118" s="94" t="str">
        <f>aux!B59</f>
        <v>Quema en antorcha</v>
      </c>
      <c r="C118" s="94">
        <f>aux!C59</f>
        <v>0</v>
      </c>
      <c r="D118" s="94">
        <f>aux!D59</f>
        <v>0</v>
      </c>
      <c r="F118" s="138">
        <f t="shared" si="2"/>
        <v>0</v>
      </c>
      <c r="G118" s="139">
        <f t="shared" si="3"/>
        <v>0.99999999999999967</v>
      </c>
    </row>
    <row r="119" spans="1:7" x14ac:dyDescent="0.25">
      <c r="A119" s="94" t="str">
        <f>aux!A60</f>
        <v>1.B.2.b.iii.1.</v>
      </c>
      <c r="B119" s="94" t="str">
        <f>aux!B60</f>
        <v>Exploración</v>
      </c>
      <c r="C119" s="94">
        <f>aux!C60</f>
        <v>0</v>
      </c>
      <c r="D119" s="94">
        <f>aux!D60</f>
        <v>0</v>
      </c>
      <c r="F119" s="138">
        <f t="shared" si="2"/>
        <v>0</v>
      </c>
      <c r="G119" s="139">
        <f t="shared" si="3"/>
        <v>0.99999999999999967</v>
      </c>
    </row>
    <row r="120" spans="1:7" x14ac:dyDescent="0.25">
      <c r="A120" s="94" t="str">
        <f>aux!A61</f>
        <v>1.B.2.b.iii.2.</v>
      </c>
      <c r="B120" s="94" t="str">
        <f>aux!B61</f>
        <v>Producción y refinación</v>
      </c>
      <c r="C120" s="94">
        <f>aux!C61</f>
        <v>0</v>
      </c>
      <c r="D120" s="94">
        <f>aux!D61</f>
        <v>0</v>
      </c>
      <c r="F120" s="138">
        <f t="shared" si="2"/>
        <v>0</v>
      </c>
      <c r="G120" s="139">
        <f t="shared" si="3"/>
        <v>0.99999999999999967</v>
      </c>
    </row>
    <row r="121" spans="1:7" x14ac:dyDescent="0.25">
      <c r="A121" s="94" t="str">
        <f>aux!A62</f>
        <v>1.B.2.b.iii.3.</v>
      </c>
      <c r="B121" s="94" t="str">
        <f>aux!B62</f>
        <v>Procesamiento</v>
      </c>
      <c r="C121" s="94">
        <f>aux!C62</f>
        <v>0</v>
      </c>
      <c r="D121" s="94">
        <f>aux!D62</f>
        <v>0</v>
      </c>
      <c r="F121" s="138">
        <f t="shared" si="2"/>
        <v>0</v>
      </c>
      <c r="G121" s="139">
        <f t="shared" si="3"/>
        <v>0.99999999999999967</v>
      </c>
    </row>
    <row r="122" spans="1:7" x14ac:dyDescent="0.25">
      <c r="A122" s="94" t="str">
        <f>aux!A63</f>
        <v>1.B.2.b.iii.4.</v>
      </c>
      <c r="B122" s="94" t="str">
        <f>aux!B63</f>
        <v>Transmisión y almacenamiento</v>
      </c>
      <c r="C122" s="94">
        <f>aux!C63</f>
        <v>0</v>
      </c>
      <c r="D122" s="94">
        <f>aux!D63</f>
        <v>0</v>
      </c>
      <c r="F122" s="138">
        <f t="shared" si="2"/>
        <v>0</v>
      </c>
      <c r="G122" s="139">
        <f t="shared" si="3"/>
        <v>0.99999999999999967</v>
      </c>
    </row>
    <row r="123" spans="1:7" x14ac:dyDescent="0.25">
      <c r="A123" s="94" t="str">
        <f>aux!A64</f>
        <v>1.B.2.b.iii.5.</v>
      </c>
      <c r="B123" s="94" t="str">
        <f>aux!B64</f>
        <v>Distribución</v>
      </c>
      <c r="C123" s="94">
        <f>aux!C64</f>
        <v>0</v>
      </c>
      <c r="D123" s="94">
        <f>aux!D64</f>
        <v>0</v>
      </c>
      <c r="F123" s="138">
        <f t="shared" si="2"/>
        <v>0</v>
      </c>
      <c r="G123" s="139">
        <f t="shared" si="3"/>
        <v>0.99999999999999967</v>
      </c>
    </row>
    <row r="124" spans="1:7" x14ac:dyDescent="0.25">
      <c r="A124" s="94" t="str">
        <f>aux!A65</f>
        <v>1.B.2.b.iii.6.</v>
      </c>
      <c r="B124" s="94" t="str">
        <f>aux!B65</f>
        <v>Otros</v>
      </c>
      <c r="C124" s="94">
        <f>aux!C65</f>
        <v>0</v>
      </c>
      <c r="D124" s="94">
        <f>aux!D65</f>
        <v>0</v>
      </c>
      <c r="F124" s="138">
        <f t="shared" si="2"/>
        <v>0</v>
      </c>
      <c r="G124" s="139">
        <f t="shared" si="3"/>
        <v>0.99999999999999967</v>
      </c>
    </row>
    <row r="125" spans="1:7" x14ac:dyDescent="0.25">
      <c r="A125" s="94" t="str">
        <f>aux!A66</f>
        <v>1.B.3.</v>
      </c>
      <c r="B125" s="94" t="str">
        <f>aux!B66</f>
        <v>Otras emisiones provenientes de la producción de energía</v>
      </c>
      <c r="C125" s="94">
        <f>aux!C66</f>
        <v>0</v>
      </c>
      <c r="D125" s="94">
        <f>aux!D66</f>
        <v>0</v>
      </c>
      <c r="F125" s="138">
        <f t="shared" si="2"/>
        <v>0</v>
      </c>
      <c r="G125" s="139">
        <f t="shared" si="3"/>
        <v>0.99999999999999967</v>
      </c>
    </row>
    <row r="126" spans="1:7" x14ac:dyDescent="0.25">
      <c r="A126" s="94" t="str">
        <f>aux!A67</f>
        <v>1.C.1.a.</v>
      </c>
      <c r="B126" s="94" t="str">
        <f>aux!B67</f>
        <v>Gasoductos</v>
      </c>
      <c r="C126" s="94">
        <f>aux!C67</f>
        <v>0</v>
      </c>
      <c r="D126" s="94">
        <f>aux!D67</f>
        <v>0</v>
      </c>
      <c r="F126" s="138">
        <f t="shared" si="2"/>
        <v>0</v>
      </c>
      <c r="G126" s="139">
        <f t="shared" si="3"/>
        <v>0.99999999999999967</v>
      </c>
    </row>
    <row r="127" spans="1:7" x14ac:dyDescent="0.25">
      <c r="A127" s="94" t="str">
        <f>aux!A68</f>
        <v>1.C.1.b.</v>
      </c>
      <c r="B127" s="94" t="str">
        <f>aux!B68</f>
        <v>Embarcaciones</v>
      </c>
      <c r="C127" s="94">
        <f>aux!C68</f>
        <v>0</v>
      </c>
      <c r="D127" s="94">
        <f>aux!D68</f>
        <v>0</v>
      </c>
      <c r="F127" s="138">
        <f t="shared" si="2"/>
        <v>0</v>
      </c>
      <c r="G127" s="139">
        <f t="shared" si="3"/>
        <v>0.99999999999999967</v>
      </c>
    </row>
    <row r="128" spans="1:7" x14ac:dyDescent="0.25">
      <c r="A128" s="94" t="str">
        <f>aux!A69</f>
        <v>1.C.1.c.</v>
      </c>
      <c r="B128" s="94" t="str">
        <f>aux!B69</f>
        <v>Otros (sírvase especificar)</v>
      </c>
      <c r="C128" s="94">
        <f>aux!C69</f>
        <v>0</v>
      </c>
      <c r="D128" s="94">
        <f>aux!D69</f>
        <v>0</v>
      </c>
      <c r="F128" s="138">
        <f t="shared" si="2"/>
        <v>0</v>
      </c>
      <c r="G128" s="139">
        <f t="shared" si="3"/>
        <v>0.99999999999999967</v>
      </c>
    </row>
    <row r="129" spans="1:7" x14ac:dyDescent="0.25">
      <c r="A129" s="94" t="str">
        <f>aux!A70</f>
        <v>1.C.2.a.</v>
      </c>
      <c r="B129" s="94" t="str">
        <f>aux!B70</f>
        <v>Inyección</v>
      </c>
      <c r="C129" s="94">
        <f>aux!C70</f>
        <v>0</v>
      </c>
      <c r="D129" s="94">
        <f>aux!D70</f>
        <v>0</v>
      </c>
      <c r="F129" s="138">
        <f t="shared" si="2"/>
        <v>0</v>
      </c>
      <c r="G129" s="139">
        <f t="shared" si="3"/>
        <v>0.99999999999999967</v>
      </c>
    </row>
    <row r="130" spans="1:7" x14ac:dyDescent="0.25">
      <c r="A130" s="94" t="str">
        <f>aux!A71</f>
        <v>1.C.2.b.</v>
      </c>
      <c r="B130" s="94" t="str">
        <f>aux!B71</f>
        <v>Almacenamiento</v>
      </c>
      <c r="C130" s="94">
        <f>aux!C71</f>
        <v>0</v>
      </c>
      <c r="D130" s="94">
        <f>aux!D71</f>
        <v>0</v>
      </c>
      <c r="F130" s="138">
        <f t="shared" si="2"/>
        <v>0</v>
      </c>
      <c r="G130" s="139">
        <f t="shared" si="3"/>
        <v>0.99999999999999967</v>
      </c>
    </row>
    <row r="131" spans="1:7" x14ac:dyDescent="0.25">
      <c r="A131" s="94" t="str">
        <f>aux!A72</f>
        <v>1.C.3.</v>
      </c>
      <c r="B131" s="94" t="str">
        <f>aux!B72</f>
        <v>Otros</v>
      </c>
      <c r="C131" s="94">
        <f>aux!C72</f>
        <v>0</v>
      </c>
      <c r="D131" s="94">
        <f>aux!D72</f>
        <v>0</v>
      </c>
      <c r="F131" s="138">
        <f t="shared" si="2"/>
        <v>0</v>
      </c>
      <c r="G131" s="139">
        <f t="shared" si="3"/>
        <v>0.99999999999999967</v>
      </c>
    </row>
    <row r="132" spans="1:7" x14ac:dyDescent="0.25">
      <c r="A132" s="94" t="str">
        <f>aux!A74</f>
        <v>2.A.2.</v>
      </c>
      <c r="B132" s="94" t="str">
        <f>aux!B74</f>
        <v>Producción de cal</v>
      </c>
      <c r="C132" s="94">
        <f>aux!C74</f>
        <v>0</v>
      </c>
      <c r="D132" s="94">
        <f>aux!D74</f>
        <v>0</v>
      </c>
      <c r="F132" s="138">
        <f t="shared" si="2"/>
        <v>0</v>
      </c>
      <c r="G132" s="139">
        <f t="shared" si="3"/>
        <v>0.99999999999999967</v>
      </c>
    </row>
    <row r="133" spans="1:7" x14ac:dyDescent="0.25">
      <c r="A133" s="94" t="str">
        <f>aux!A75</f>
        <v>2.A.3.</v>
      </c>
      <c r="B133" s="94" t="str">
        <f>aux!B75</f>
        <v>Producción de vidrio</v>
      </c>
      <c r="C133" s="94">
        <f>aux!C75</f>
        <v>0</v>
      </c>
      <c r="D133" s="94">
        <f>aux!D75</f>
        <v>0</v>
      </c>
      <c r="F133" s="138">
        <f t="shared" ref="F133:F196" si="4">D133/D$1</f>
        <v>0</v>
      </c>
      <c r="G133" s="139">
        <f t="shared" ref="G133:G196" si="5">G132+F133</f>
        <v>0.99999999999999967</v>
      </c>
    </row>
    <row r="134" spans="1:7" x14ac:dyDescent="0.25">
      <c r="A134" s="94" t="str">
        <f>aux!A76</f>
        <v>2.A.4.</v>
      </c>
      <c r="B134" s="94" t="str">
        <f>aux!B76</f>
        <v>Otros uso de carbonatos en los procesos</v>
      </c>
      <c r="C134" s="94">
        <f>aux!C76</f>
        <v>0</v>
      </c>
      <c r="D134" s="94">
        <f>aux!D76</f>
        <v>0</v>
      </c>
      <c r="F134" s="138">
        <f t="shared" si="4"/>
        <v>0</v>
      </c>
      <c r="G134" s="139">
        <f t="shared" si="5"/>
        <v>0.99999999999999967</v>
      </c>
    </row>
    <row r="135" spans="1:7" x14ac:dyDescent="0.25">
      <c r="A135" s="94" t="str">
        <f>aux!A77</f>
        <v>2.B.1.</v>
      </c>
      <c r="B135" s="94" t="str">
        <f>aux!B77</f>
        <v>Producción de amoníaco</v>
      </c>
      <c r="C135" s="94">
        <f>aux!C77</f>
        <v>0</v>
      </c>
      <c r="D135" s="94">
        <f>aux!D77</f>
        <v>0</v>
      </c>
      <c r="F135" s="138">
        <f t="shared" si="4"/>
        <v>0</v>
      </c>
      <c r="G135" s="139">
        <f t="shared" si="5"/>
        <v>0.99999999999999967</v>
      </c>
    </row>
    <row r="136" spans="1:7" x14ac:dyDescent="0.25">
      <c r="A136" s="94" t="str">
        <f>aux!A78</f>
        <v>2.B.2.</v>
      </c>
      <c r="B136" s="94" t="str">
        <f>aux!B78</f>
        <v>Producción de ácido nítrico</v>
      </c>
      <c r="C136" s="94">
        <f>aux!C78</f>
        <v>0</v>
      </c>
      <c r="D136" s="94">
        <f>aux!D78</f>
        <v>0</v>
      </c>
      <c r="F136" s="138">
        <f t="shared" si="4"/>
        <v>0</v>
      </c>
      <c r="G136" s="139">
        <f t="shared" si="5"/>
        <v>0.99999999999999967</v>
      </c>
    </row>
    <row r="137" spans="1:7" x14ac:dyDescent="0.25">
      <c r="A137" s="94" t="str">
        <f>aux!A79</f>
        <v>2.B.3.</v>
      </c>
      <c r="B137" s="94" t="str">
        <f>aux!B79</f>
        <v>Producción de ácido adípico</v>
      </c>
      <c r="C137" s="94">
        <f>aux!C79</f>
        <v>0</v>
      </c>
      <c r="D137" s="94">
        <f>aux!D79</f>
        <v>0</v>
      </c>
      <c r="F137" s="138">
        <f t="shared" si="4"/>
        <v>0</v>
      </c>
      <c r="G137" s="139">
        <f t="shared" si="5"/>
        <v>0.99999999999999967</v>
      </c>
    </row>
    <row r="138" spans="1:7" x14ac:dyDescent="0.25">
      <c r="A138" s="94" t="str">
        <f>aux!A80</f>
        <v>2.B.4.</v>
      </c>
      <c r="B138" s="94" t="str">
        <f>aux!B80</f>
        <v>Producción de caprolactama, glioxil y ácido glioxílico</v>
      </c>
      <c r="C138" s="94">
        <f>aux!C80</f>
        <v>0</v>
      </c>
      <c r="D138" s="94">
        <f>aux!D80</f>
        <v>0</v>
      </c>
      <c r="F138" s="138">
        <f t="shared" si="4"/>
        <v>0</v>
      </c>
      <c r="G138" s="139">
        <f t="shared" si="5"/>
        <v>0.99999999999999967</v>
      </c>
    </row>
    <row r="139" spans="1:7" x14ac:dyDescent="0.25">
      <c r="A139" s="94" t="str">
        <f>aux!A81</f>
        <v>2.B.5.</v>
      </c>
      <c r="B139" s="94" t="str">
        <f>aux!B81</f>
        <v>Producción de carburo</v>
      </c>
      <c r="C139" s="94">
        <f>aux!C81</f>
        <v>0</v>
      </c>
      <c r="D139" s="94">
        <f>aux!D81</f>
        <v>0</v>
      </c>
      <c r="F139" s="138">
        <f t="shared" si="4"/>
        <v>0</v>
      </c>
      <c r="G139" s="139">
        <f t="shared" si="5"/>
        <v>0.99999999999999967</v>
      </c>
    </row>
    <row r="140" spans="1:7" x14ac:dyDescent="0.25">
      <c r="A140" s="94" t="str">
        <f>aux!A82</f>
        <v>2.B.6.</v>
      </c>
      <c r="B140" s="94" t="str">
        <f>aux!B82</f>
        <v>Producción de dióxido de titanio</v>
      </c>
      <c r="C140" s="94">
        <f>aux!C82</f>
        <v>0</v>
      </c>
      <c r="D140" s="94">
        <f>aux!D82</f>
        <v>0</v>
      </c>
      <c r="F140" s="138">
        <f t="shared" si="4"/>
        <v>0</v>
      </c>
      <c r="G140" s="139">
        <f t="shared" si="5"/>
        <v>0.99999999999999967</v>
      </c>
    </row>
    <row r="141" spans="1:7" x14ac:dyDescent="0.25">
      <c r="A141" s="94" t="str">
        <f>aux!A83</f>
        <v>2.B.7.</v>
      </c>
      <c r="B141" s="94" t="str">
        <f>aux!B83</f>
        <v>Producción de ceniza de sosa</v>
      </c>
      <c r="C141" s="94">
        <f>aux!C83</f>
        <v>0</v>
      </c>
      <c r="D141" s="94">
        <f>aux!D83</f>
        <v>0</v>
      </c>
      <c r="F141" s="138">
        <f t="shared" si="4"/>
        <v>0</v>
      </c>
      <c r="G141" s="139">
        <f t="shared" si="5"/>
        <v>0.99999999999999967</v>
      </c>
    </row>
    <row r="142" spans="1:7" x14ac:dyDescent="0.25">
      <c r="A142" s="94" t="str">
        <f>aux!A84</f>
        <v>2.B.8.a.</v>
      </c>
      <c r="B142" s="94" t="str">
        <f>aux!B84</f>
        <v>Metanol</v>
      </c>
      <c r="C142" s="94">
        <f>aux!C84</f>
        <v>0</v>
      </c>
      <c r="D142" s="94">
        <f>aux!D84</f>
        <v>0</v>
      </c>
      <c r="F142" s="138">
        <f t="shared" si="4"/>
        <v>0</v>
      </c>
      <c r="G142" s="139">
        <f t="shared" si="5"/>
        <v>0.99999999999999967</v>
      </c>
    </row>
    <row r="143" spans="1:7" x14ac:dyDescent="0.25">
      <c r="A143" s="94" t="str">
        <f>aux!A85</f>
        <v>2.B.8.b.</v>
      </c>
      <c r="B143" s="94" t="str">
        <f>aux!B85</f>
        <v>Etileno</v>
      </c>
      <c r="C143" s="94">
        <f>aux!C85</f>
        <v>0</v>
      </c>
      <c r="D143" s="94">
        <f>aux!D85</f>
        <v>0</v>
      </c>
      <c r="F143" s="138">
        <f t="shared" si="4"/>
        <v>0</v>
      </c>
      <c r="G143" s="139">
        <f t="shared" si="5"/>
        <v>0.99999999999999967</v>
      </c>
    </row>
    <row r="144" spans="1:7" x14ac:dyDescent="0.25">
      <c r="A144" s="94" t="str">
        <f>aux!A86</f>
        <v>2.B.8.c.</v>
      </c>
      <c r="B144" s="94" t="str">
        <f>aux!B86</f>
        <v>Dicloruro de etileno y monómero cloruro de vinilo</v>
      </c>
      <c r="C144" s="94">
        <f>aux!C86</f>
        <v>0</v>
      </c>
      <c r="D144" s="94">
        <f>aux!D86</f>
        <v>0</v>
      </c>
      <c r="F144" s="138">
        <f t="shared" si="4"/>
        <v>0</v>
      </c>
      <c r="G144" s="139">
        <f t="shared" si="5"/>
        <v>0.99999999999999967</v>
      </c>
    </row>
    <row r="145" spans="1:7" x14ac:dyDescent="0.25">
      <c r="A145" s="94" t="str">
        <f>aux!A87</f>
        <v>2.B.8.d.</v>
      </c>
      <c r="B145" s="94" t="str">
        <f>aux!B87</f>
        <v>Óxido de etileno</v>
      </c>
      <c r="C145" s="94">
        <f>aux!C87</f>
        <v>0</v>
      </c>
      <c r="D145" s="94">
        <f>aux!D87</f>
        <v>0</v>
      </c>
      <c r="F145" s="138">
        <f t="shared" si="4"/>
        <v>0</v>
      </c>
      <c r="G145" s="139">
        <f t="shared" si="5"/>
        <v>0.99999999999999967</v>
      </c>
    </row>
    <row r="146" spans="1:7" x14ac:dyDescent="0.25">
      <c r="A146" s="94" t="str">
        <f>aux!A88</f>
        <v>2.B.8.e.</v>
      </c>
      <c r="B146" s="94" t="str">
        <f>aux!B88</f>
        <v>Acrilonitrilo</v>
      </c>
      <c r="C146" s="94">
        <f>aux!C88</f>
        <v>0</v>
      </c>
      <c r="D146" s="94">
        <f>aux!D88</f>
        <v>0</v>
      </c>
      <c r="F146" s="138">
        <f t="shared" si="4"/>
        <v>0</v>
      </c>
      <c r="G146" s="139">
        <f t="shared" si="5"/>
        <v>0.99999999999999967</v>
      </c>
    </row>
    <row r="147" spans="1:7" x14ac:dyDescent="0.25">
      <c r="A147" s="94" t="str">
        <f>aux!A89</f>
        <v>2.B.8.f.</v>
      </c>
      <c r="B147" s="94" t="str">
        <f>aux!B89</f>
        <v>Negro de humo</v>
      </c>
      <c r="C147" s="94">
        <f>aux!C89</f>
        <v>0</v>
      </c>
      <c r="D147" s="94">
        <f>aux!D89</f>
        <v>0</v>
      </c>
      <c r="F147" s="138">
        <f t="shared" si="4"/>
        <v>0</v>
      </c>
      <c r="G147" s="139">
        <f t="shared" si="5"/>
        <v>0.99999999999999967</v>
      </c>
    </row>
    <row r="148" spans="1:7" x14ac:dyDescent="0.25">
      <c r="A148" s="94" t="str">
        <f>aux!A90</f>
        <v>2.B.9.a.</v>
      </c>
      <c r="B148" s="94" t="str">
        <f>aux!B90</f>
        <v>Emisiones de productos derivados</v>
      </c>
      <c r="C148" s="94">
        <f>aux!C90</f>
        <v>0</v>
      </c>
      <c r="D148" s="94">
        <f>aux!D90</f>
        <v>0</v>
      </c>
      <c r="F148" s="138">
        <f t="shared" si="4"/>
        <v>0</v>
      </c>
      <c r="G148" s="139">
        <f t="shared" si="5"/>
        <v>0.99999999999999967</v>
      </c>
    </row>
    <row r="149" spans="1:7" x14ac:dyDescent="0.25">
      <c r="A149" s="94" t="str">
        <f>aux!A91</f>
        <v>2.B.9.b.</v>
      </c>
      <c r="B149" s="94" t="str">
        <f>aux!B91</f>
        <v>Emisiones fugitivas</v>
      </c>
      <c r="C149" s="94">
        <f>aux!C91</f>
        <v>0</v>
      </c>
      <c r="D149" s="94">
        <f>aux!D91</f>
        <v>0</v>
      </c>
      <c r="F149" s="138">
        <f t="shared" si="4"/>
        <v>0</v>
      </c>
      <c r="G149" s="139">
        <f t="shared" si="5"/>
        <v>0.99999999999999967</v>
      </c>
    </row>
    <row r="150" spans="1:7" x14ac:dyDescent="0.25">
      <c r="A150" s="94" t="str">
        <f>aux!A92</f>
        <v>2.B.10.</v>
      </c>
      <c r="B150" s="94" t="str">
        <f>aux!B92</f>
        <v>Otros (especificar)</v>
      </c>
      <c r="C150" s="94">
        <f>aux!C92</f>
        <v>0</v>
      </c>
      <c r="D150" s="94">
        <f>aux!D92</f>
        <v>0</v>
      </c>
      <c r="F150" s="138">
        <f t="shared" si="4"/>
        <v>0</v>
      </c>
      <c r="G150" s="139">
        <f t="shared" si="5"/>
        <v>0.99999999999999967</v>
      </c>
    </row>
    <row r="151" spans="1:7" x14ac:dyDescent="0.25">
      <c r="A151" s="94" t="str">
        <f>aux!A93</f>
        <v>2.C.1.</v>
      </c>
      <c r="B151" s="94" t="str">
        <f>aux!B93</f>
        <v>Producción de hierro y acero</v>
      </c>
      <c r="C151" s="94">
        <f>aux!C93</f>
        <v>0</v>
      </c>
      <c r="D151" s="94">
        <f>aux!D93</f>
        <v>0</v>
      </c>
      <c r="F151" s="138">
        <f t="shared" si="4"/>
        <v>0</v>
      </c>
      <c r="G151" s="139">
        <f t="shared" si="5"/>
        <v>0.99999999999999967</v>
      </c>
    </row>
    <row r="152" spans="1:7" x14ac:dyDescent="0.25">
      <c r="A152" s="94" t="str">
        <f>aux!A94</f>
        <v>2.C.2.</v>
      </c>
      <c r="B152" s="94" t="str">
        <f>aux!B94</f>
        <v>Producción de ferroaleaciones</v>
      </c>
      <c r="C152" s="94">
        <f>aux!C94</f>
        <v>0</v>
      </c>
      <c r="D152" s="94">
        <f>aux!D94</f>
        <v>0</v>
      </c>
      <c r="F152" s="138">
        <f t="shared" si="4"/>
        <v>0</v>
      </c>
      <c r="G152" s="139">
        <f t="shared" si="5"/>
        <v>0.99999999999999967</v>
      </c>
    </row>
    <row r="153" spans="1:7" x14ac:dyDescent="0.25">
      <c r="A153" s="94" t="str">
        <f>aux!A95</f>
        <v>2.C.3.</v>
      </c>
      <c r="B153" s="94" t="str">
        <f>aux!B95</f>
        <v>Producción de aluminio</v>
      </c>
      <c r="C153" s="94">
        <f>aux!C95</f>
        <v>0</v>
      </c>
      <c r="D153" s="94">
        <f>aux!D95</f>
        <v>0</v>
      </c>
      <c r="F153" s="138">
        <f t="shared" si="4"/>
        <v>0</v>
      </c>
      <c r="G153" s="139">
        <f t="shared" si="5"/>
        <v>0.99999999999999967</v>
      </c>
    </row>
    <row r="154" spans="1:7" x14ac:dyDescent="0.25">
      <c r="A154" s="94" t="str">
        <f>aux!A96</f>
        <v>2.C.4.</v>
      </c>
      <c r="B154" s="94" t="str">
        <f>aux!B96</f>
        <v>Producción de magnesio</v>
      </c>
      <c r="C154" s="94">
        <f>aux!C96</f>
        <v>0</v>
      </c>
      <c r="D154" s="94">
        <f>aux!D96</f>
        <v>0</v>
      </c>
      <c r="F154" s="138">
        <f t="shared" si="4"/>
        <v>0</v>
      </c>
      <c r="G154" s="139">
        <f t="shared" si="5"/>
        <v>0.99999999999999967</v>
      </c>
    </row>
    <row r="155" spans="1:7" x14ac:dyDescent="0.25">
      <c r="A155" s="94" t="str">
        <f>aux!A97</f>
        <v>2.C.5.</v>
      </c>
      <c r="B155" s="94" t="str">
        <f>aux!B97</f>
        <v>Producción de plomo</v>
      </c>
      <c r="C155" s="94">
        <f>aux!C97</f>
        <v>0</v>
      </c>
      <c r="D155" s="94">
        <f>aux!D97</f>
        <v>0</v>
      </c>
      <c r="F155" s="138">
        <f t="shared" si="4"/>
        <v>0</v>
      </c>
      <c r="G155" s="139">
        <f t="shared" si="5"/>
        <v>0.99999999999999967</v>
      </c>
    </row>
    <row r="156" spans="1:7" x14ac:dyDescent="0.25">
      <c r="A156" s="94" t="str">
        <f>aux!A98</f>
        <v>2.C.6.</v>
      </c>
      <c r="B156" s="94" t="str">
        <f>aux!B98</f>
        <v>Producción de cinc</v>
      </c>
      <c r="C156" s="94">
        <f>aux!C98</f>
        <v>0</v>
      </c>
      <c r="D156" s="94">
        <f>aux!D98</f>
        <v>0</v>
      </c>
      <c r="F156" s="138">
        <f t="shared" si="4"/>
        <v>0</v>
      </c>
      <c r="G156" s="139">
        <f t="shared" si="5"/>
        <v>0.99999999999999967</v>
      </c>
    </row>
    <row r="157" spans="1:7" x14ac:dyDescent="0.25">
      <c r="A157" s="94" t="str">
        <f>aux!A99</f>
        <v>2.C.7.</v>
      </c>
      <c r="B157" s="94" t="str">
        <f>aux!B99</f>
        <v>Otros (especificar)</v>
      </c>
      <c r="C157" s="94">
        <f>aux!C99</f>
        <v>0</v>
      </c>
      <c r="D157" s="94">
        <f>aux!D99</f>
        <v>0</v>
      </c>
      <c r="F157" s="138">
        <f t="shared" si="4"/>
        <v>0</v>
      </c>
      <c r="G157" s="139">
        <f t="shared" si="5"/>
        <v>0.99999999999999967</v>
      </c>
    </row>
    <row r="158" spans="1:7" x14ac:dyDescent="0.25">
      <c r="A158" s="94" t="str">
        <f>aux!A102</f>
        <v>2.D.3.</v>
      </c>
      <c r="B158" s="94" t="str">
        <f>aux!B102</f>
        <v>Uso de solventes</v>
      </c>
      <c r="C158" s="94">
        <f>aux!C102</f>
        <v>0</v>
      </c>
      <c r="D158" s="94">
        <f>aux!D102</f>
        <v>0</v>
      </c>
      <c r="F158" s="138">
        <f t="shared" si="4"/>
        <v>0</v>
      </c>
      <c r="G158" s="139">
        <f t="shared" si="5"/>
        <v>0.99999999999999967</v>
      </c>
    </row>
    <row r="159" spans="1:7" x14ac:dyDescent="0.25">
      <c r="A159" s="94" t="str">
        <f>aux!A103</f>
        <v>2.D.4.</v>
      </c>
      <c r="B159" s="94" t="str">
        <f>aux!B103</f>
        <v>Otros (especificar)</v>
      </c>
      <c r="C159" s="94">
        <f>aux!C103</f>
        <v>0</v>
      </c>
      <c r="D159" s="94">
        <f>aux!D103</f>
        <v>0</v>
      </c>
      <c r="F159" s="138">
        <f t="shared" si="4"/>
        <v>0</v>
      </c>
      <c r="G159" s="139">
        <f t="shared" si="5"/>
        <v>0.99999999999999967</v>
      </c>
    </row>
    <row r="160" spans="1:7" x14ac:dyDescent="0.25">
      <c r="A160" s="94" t="str">
        <f>aux!A104</f>
        <v>2.E.1.</v>
      </c>
      <c r="B160" s="94" t="str">
        <f>aux!B104</f>
        <v>Circuitos integrados o semiconductores</v>
      </c>
      <c r="C160" s="94">
        <f>aux!C104</f>
        <v>0</v>
      </c>
      <c r="D160" s="94">
        <f>aux!D104</f>
        <v>0</v>
      </c>
      <c r="F160" s="138">
        <f t="shared" si="4"/>
        <v>0</v>
      </c>
      <c r="G160" s="139">
        <f t="shared" si="5"/>
        <v>0.99999999999999967</v>
      </c>
    </row>
    <row r="161" spans="1:7" x14ac:dyDescent="0.25">
      <c r="A161" s="94" t="str">
        <f>aux!A105</f>
        <v>2.E.2.</v>
      </c>
      <c r="B161" s="94" t="str">
        <f>aux!B105</f>
        <v>Pantalla plana tipo TFT</v>
      </c>
      <c r="C161" s="94">
        <f>aux!C105</f>
        <v>0</v>
      </c>
      <c r="D161" s="94">
        <f>aux!D105</f>
        <v>0</v>
      </c>
      <c r="F161" s="138">
        <f t="shared" si="4"/>
        <v>0</v>
      </c>
      <c r="G161" s="139">
        <f t="shared" si="5"/>
        <v>0.99999999999999967</v>
      </c>
    </row>
    <row r="162" spans="1:7" x14ac:dyDescent="0.25">
      <c r="A162" s="94" t="str">
        <f>aux!A106</f>
        <v>2.E.3.</v>
      </c>
      <c r="B162" s="94" t="str">
        <f>aux!B106</f>
        <v>Células fotovoltaicas</v>
      </c>
      <c r="C162" s="94">
        <f>aux!C106</f>
        <v>0</v>
      </c>
      <c r="D162" s="94">
        <f>aux!D106</f>
        <v>0</v>
      </c>
      <c r="F162" s="138">
        <f t="shared" si="4"/>
        <v>0</v>
      </c>
      <c r="G162" s="139">
        <f t="shared" si="5"/>
        <v>0.99999999999999967</v>
      </c>
    </row>
    <row r="163" spans="1:7" x14ac:dyDescent="0.25">
      <c r="A163" s="94" t="str">
        <f>aux!A107</f>
        <v>2.E.4.</v>
      </c>
      <c r="B163" s="94" t="str">
        <f>aux!B107</f>
        <v>Fluidos de transferencia térmica</v>
      </c>
      <c r="C163" s="94">
        <f>aux!C107</f>
        <v>0</v>
      </c>
      <c r="D163" s="94">
        <f>aux!D107</f>
        <v>0</v>
      </c>
      <c r="F163" s="138">
        <f t="shared" si="4"/>
        <v>0</v>
      </c>
      <c r="G163" s="139">
        <f t="shared" si="5"/>
        <v>0.99999999999999967</v>
      </c>
    </row>
    <row r="164" spans="1:7" x14ac:dyDescent="0.25">
      <c r="A164" s="94" t="str">
        <f>aux!A108</f>
        <v>2.E.5.</v>
      </c>
      <c r="B164" s="94" t="str">
        <f>aux!B108</f>
        <v>Otros (especificar)</v>
      </c>
      <c r="C164" s="94">
        <f>aux!C108</f>
        <v>0</v>
      </c>
      <c r="D164" s="94">
        <f>aux!D108</f>
        <v>0</v>
      </c>
      <c r="F164" s="138">
        <f t="shared" si="4"/>
        <v>0</v>
      </c>
      <c r="G164" s="139">
        <f t="shared" si="5"/>
        <v>0.99999999999999967</v>
      </c>
    </row>
    <row r="165" spans="1:7" x14ac:dyDescent="0.25">
      <c r="A165" s="94" t="str">
        <f>aux!A119</f>
        <v>2.F.6.</v>
      </c>
      <c r="B165" s="94" t="str">
        <f>aux!B119</f>
        <v>Otras aplicaciones (especificar)</v>
      </c>
      <c r="C165" s="94">
        <f>aux!C119</f>
        <v>0</v>
      </c>
      <c r="D165" s="94">
        <f>aux!D119</f>
        <v>0</v>
      </c>
      <c r="F165" s="138">
        <f t="shared" si="4"/>
        <v>0</v>
      </c>
      <c r="G165" s="139">
        <f t="shared" si="5"/>
        <v>0.99999999999999967</v>
      </c>
    </row>
    <row r="166" spans="1:7" x14ac:dyDescent="0.25">
      <c r="A166" s="94" t="str">
        <f>aux!A123</f>
        <v>2.G.2.a.</v>
      </c>
      <c r="B166" s="94" t="str">
        <f>aux!B123</f>
        <v>Aplicaciones militares</v>
      </c>
      <c r="C166" s="94">
        <f>aux!C123</f>
        <v>0</v>
      </c>
      <c r="D166" s="94">
        <f>aux!D123</f>
        <v>0</v>
      </c>
      <c r="F166" s="138">
        <f t="shared" si="4"/>
        <v>0</v>
      </c>
      <c r="G166" s="139">
        <f t="shared" si="5"/>
        <v>0.99999999999999967</v>
      </c>
    </row>
    <row r="167" spans="1:7" x14ac:dyDescent="0.25">
      <c r="A167" s="94" t="str">
        <f>aux!A124</f>
        <v>2.G.2.b.</v>
      </c>
      <c r="B167" s="94" t="str">
        <f>aux!B124</f>
        <v>Aceleradores</v>
      </c>
      <c r="C167" s="94">
        <f>aux!C124</f>
        <v>0</v>
      </c>
      <c r="D167" s="94">
        <f>aux!D124</f>
        <v>0</v>
      </c>
      <c r="F167" s="138">
        <f t="shared" si="4"/>
        <v>0</v>
      </c>
      <c r="G167" s="139">
        <f t="shared" si="5"/>
        <v>0.99999999999999967</v>
      </c>
    </row>
    <row r="168" spans="1:7" x14ac:dyDescent="0.25">
      <c r="A168" s="94" t="str">
        <f>aux!A125</f>
        <v>2.G.2.c.</v>
      </c>
      <c r="B168" s="94" t="str">
        <f>aux!B125</f>
        <v>Otros (especificar)</v>
      </c>
      <c r="C168" s="94">
        <f>aux!C125</f>
        <v>0</v>
      </c>
      <c r="D168" s="94">
        <f>aux!D125</f>
        <v>0</v>
      </c>
      <c r="F168" s="138">
        <f t="shared" si="4"/>
        <v>0</v>
      </c>
      <c r="G168" s="139">
        <f t="shared" si="5"/>
        <v>0.99999999999999967</v>
      </c>
    </row>
    <row r="169" spans="1:7" x14ac:dyDescent="0.25">
      <c r="A169" s="94" t="str">
        <f>aux!A127</f>
        <v>2.G.3.b.</v>
      </c>
      <c r="B169" s="94" t="str">
        <f>aux!B127</f>
        <v>Propulsor para productos presurizados y aerosoles</v>
      </c>
      <c r="C169" s="94">
        <f>aux!C127</f>
        <v>0</v>
      </c>
      <c r="D169" s="94">
        <f>aux!D127</f>
        <v>0</v>
      </c>
      <c r="F169" s="138">
        <f t="shared" si="4"/>
        <v>0</v>
      </c>
      <c r="G169" s="139">
        <f t="shared" si="5"/>
        <v>0.99999999999999967</v>
      </c>
    </row>
    <row r="170" spans="1:7" x14ac:dyDescent="0.25">
      <c r="A170" s="94" t="str">
        <f>aux!A128</f>
        <v>2.G.3.c.</v>
      </c>
      <c r="B170" s="94" t="str">
        <f>aux!B128</f>
        <v>Otros (especificar)</v>
      </c>
      <c r="C170" s="94">
        <f>aux!C128</f>
        <v>0</v>
      </c>
      <c r="D170" s="94">
        <f>aux!D128</f>
        <v>0</v>
      </c>
      <c r="F170" s="138">
        <f t="shared" si="4"/>
        <v>0</v>
      </c>
      <c r="G170" s="139">
        <f t="shared" si="5"/>
        <v>0.99999999999999967</v>
      </c>
    </row>
    <row r="171" spans="1:7" x14ac:dyDescent="0.25">
      <c r="A171" s="94" t="str">
        <f>aux!A129</f>
        <v>2.G.4.</v>
      </c>
      <c r="B171" s="94" t="str">
        <f>aux!B129</f>
        <v>Otros (especificar)</v>
      </c>
      <c r="C171" s="94">
        <f>aux!C129</f>
        <v>0</v>
      </c>
      <c r="D171" s="94">
        <f>aux!D129</f>
        <v>0</v>
      </c>
      <c r="F171" s="138">
        <f t="shared" si="4"/>
        <v>0</v>
      </c>
      <c r="G171" s="139">
        <f t="shared" si="5"/>
        <v>0.99999999999999967</v>
      </c>
    </row>
    <row r="172" spans="1:7" x14ac:dyDescent="0.25">
      <c r="A172" s="94" t="str">
        <f>aux!A130</f>
        <v>2.H.1.</v>
      </c>
      <c r="B172" s="94" t="str">
        <f>aux!B130</f>
        <v>Industria de la pulpa y el papel</v>
      </c>
      <c r="C172" s="94">
        <f>aux!C130</f>
        <v>0</v>
      </c>
      <c r="D172" s="94">
        <f>aux!D130</f>
        <v>0</v>
      </c>
      <c r="F172" s="138">
        <f t="shared" si="4"/>
        <v>0</v>
      </c>
      <c r="G172" s="139">
        <f t="shared" si="5"/>
        <v>0.99999999999999967</v>
      </c>
    </row>
    <row r="173" spans="1:7" x14ac:dyDescent="0.25">
      <c r="A173" s="94" t="str">
        <f>aux!A131</f>
        <v>2.H.2.</v>
      </c>
      <c r="B173" s="94" t="str">
        <f>aux!B131</f>
        <v>Industria de la alimentación y las bebidas</v>
      </c>
      <c r="C173" s="94">
        <f>aux!C131</f>
        <v>0</v>
      </c>
      <c r="D173" s="94">
        <f>aux!D131</f>
        <v>0</v>
      </c>
      <c r="F173" s="138">
        <f t="shared" si="4"/>
        <v>0</v>
      </c>
      <c r="G173" s="139">
        <f t="shared" si="5"/>
        <v>0.99999999999999967</v>
      </c>
    </row>
    <row r="174" spans="1:7" x14ac:dyDescent="0.25">
      <c r="A174" s="94" t="str">
        <f>aux!A132</f>
        <v>2.H.3.</v>
      </c>
      <c r="B174" s="94" t="str">
        <f>aux!B132</f>
        <v>Otros (especificar)</v>
      </c>
      <c r="C174" s="94">
        <f>aux!C132</f>
        <v>0</v>
      </c>
      <c r="D174" s="94">
        <f>aux!D132</f>
        <v>0</v>
      </c>
      <c r="F174" s="138">
        <f t="shared" si="4"/>
        <v>0</v>
      </c>
      <c r="G174" s="139">
        <f t="shared" si="5"/>
        <v>0.99999999999999967</v>
      </c>
    </row>
    <row r="175" spans="1:7" x14ac:dyDescent="0.25">
      <c r="A175" s="94" t="str">
        <f>aux!A136</f>
        <v>3.A.4.a.</v>
      </c>
      <c r="B175" s="94" t="str">
        <f>aux!B136</f>
        <v>Búfalos</v>
      </c>
      <c r="C175" s="94">
        <f>aux!C136</f>
        <v>0</v>
      </c>
      <c r="D175" s="94">
        <f>aux!D136</f>
        <v>0</v>
      </c>
      <c r="F175" s="138">
        <f t="shared" si="4"/>
        <v>0</v>
      </c>
      <c r="G175" s="139">
        <f t="shared" si="5"/>
        <v>0.99999999999999967</v>
      </c>
    </row>
    <row r="176" spans="1:7" x14ac:dyDescent="0.25">
      <c r="A176" s="94" t="str">
        <f>aux!A140</f>
        <v>3.A.4.e.</v>
      </c>
      <c r="B176" s="94" t="str">
        <f>aux!B140</f>
        <v>Aves de corral</v>
      </c>
      <c r="C176" s="94">
        <f>aux!C140</f>
        <v>0</v>
      </c>
      <c r="D176" s="94">
        <f>aux!D140</f>
        <v>0</v>
      </c>
      <c r="F176" s="138">
        <f t="shared" si="4"/>
        <v>0</v>
      </c>
      <c r="G176" s="139">
        <f t="shared" si="5"/>
        <v>0.99999999999999967</v>
      </c>
    </row>
    <row r="177" spans="1:7" x14ac:dyDescent="0.25">
      <c r="A177" s="94" t="str">
        <f>aux!A142</f>
        <v>3.A.4.g.i.</v>
      </c>
      <c r="B177" s="94" t="str">
        <f>aux!B142</f>
        <v>Ciervos</v>
      </c>
      <c r="C177" s="94">
        <f>aux!C142</f>
        <v>0</v>
      </c>
      <c r="D177" s="94">
        <f>aux!D142</f>
        <v>0</v>
      </c>
      <c r="F177" s="138">
        <f t="shared" si="4"/>
        <v>0</v>
      </c>
      <c r="G177" s="139">
        <f t="shared" si="5"/>
        <v>0.99999999999999967</v>
      </c>
    </row>
    <row r="178" spans="1:7" x14ac:dyDescent="0.25">
      <c r="A178" s="94" t="str">
        <f>aux!A143</f>
        <v>3.A.4.g.ii.</v>
      </c>
      <c r="B178" s="94" t="str">
        <f>aux!B143</f>
        <v>Jabalíes</v>
      </c>
      <c r="C178" s="94">
        <f>aux!C143</f>
        <v>0</v>
      </c>
      <c r="D178" s="94">
        <f>aux!D143</f>
        <v>0</v>
      </c>
      <c r="F178" s="138">
        <f t="shared" si="4"/>
        <v>0</v>
      </c>
      <c r="G178" s="139">
        <f t="shared" si="5"/>
        <v>0.99999999999999967</v>
      </c>
    </row>
    <row r="179" spans="1:7" x14ac:dyDescent="0.25">
      <c r="A179" s="94" t="str">
        <f>aux!A147</f>
        <v>3.B.4.a.</v>
      </c>
      <c r="B179" s="94" t="str">
        <f>aux!B147</f>
        <v>Búfalos</v>
      </c>
      <c r="C179" s="94">
        <f>aux!C147</f>
        <v>0</v>
      </c>
      <c r="D179" s="94">
        <f>aux!D147</f>
        <v>0</v>
      </c>
      <c r="F179" s="138">
        <f t="shared" si="4"/>
        <v>0</v>
      </c>
      <c r="G179" s="139">
        <f t="shared" si="5"/>
        <v>0.99999999999999967</v>
      </c>
    </row>
    <row r="180" spans="1:7" x14ac:dyDescent="0.25">
      <c r="A180" s="94" t="str">
        <f>aux!A153</f>
        <v>3.B.4.g.i.</v>
      </c>
      <c r="B180" s="94" t="str">
        <f>aux!B153</f>
        <v>Ciervos</v>
      </c>
      <c r="C180" s="94">
        <f>aux!C153</f>
        <v>0</v>
      </c>
      <c r="D180" s="94">
        <f>aux!D153</f>
        <v>0</v>
      </c>
      <c r="F180" s="138">
        <f t="shared" si="4"/>
        <v>0</v>
      </c>
      <c r="G180" s="139">
        <f t="shared" si="5"/>
        <v>0.99999999999999967</v>
      </c>
    </row>
    <row r="181" spans="1:7" x14ac:dyDescent="0.25">
      <c r="A181" s="94" t="str">
        <f>aux!A154</f>
        <v>3.B.4.g.ii.</v>
      </c>
      <c r="B181" s="94" t="str">
        <f>aux!B154</f>
        <v>Jabalíes</v>
      </c>
      <c r="C181" s="94">
        <f>aux!C154</f>
        <v>0</v>
      </c>
      <c r="D181" s="94">
        <f>aux!D154</f>
        <v>0</v>
      </c>
      <c r="F181" s="138">
        <f t="shared" si="4"/>
        <v>0</v>
      </c>
      <c r="G181" s="139">
        <f t="shared" si="5"/>
        <v>0.99999999999999967</v>
      </c>
    </row>
    <row r="182" spans="1:7" x14ac:dyDescent="0.25">
      <c r="A182" s="94" t="str">
        <f>aux!A155</f>
        <v>3.B.5.a.</v>
      </c>
      <c r="B182" s="94" t="str">
        <f>aux!B155</f>
        <v>Ganado vacuno</v>
      </c>
      <c r="C182" s="94">
        <f>aux!C155</f>
        <v>0</v>
      </c>
      <c r="D182" s="94">
        <f>aux!D155</f>
        <v>0</v>
      </c>
      <c r="F182" s="138">
        <f t="shared" si="4"/>
        <v>0</v>
      </c>
      <c r="G182" s="139">
        <f t="shared" si="5"/>
        <v>0.99999999999999967</v>
      </c>
    </row>
    <row r="183" spans="1:7" x14ac:dyDescent="0.25">
      <c r="A183" s="94" t="str">
        <f>aux!A156</f>
        <v>3.B.5.b.</v>
      </c>
      <c r="B183" s="94" t="str">
        <f>aux!B156</f>
        <v>Ovinos</v>
      </c>
      <c r="C183" s="94">
        <f>aux!C156</f>
        <v>0</v>
      </c>
      <c r="D183" s="94">
        <f>aux!D156</f>
        <v>0</v>
      </c>
      <c r="F183" s="138">
        <f t="shared" si="4"/>
        <v>0</v>
      </c>
      <c r="G183" s="139">
        <f t="shared" si="5"/>
        <v>0.99999999999999967</v>
      </c>
    </row>
    <row r="184" spans="1:7" x14ac:dyDescent="0.25">
      <c r="A184" s="94" t="str">
        <f>aux!A158</f>
        <v>3.B.5.d.i.</v>
      </c>
      <c r="B184" s="94" t="str">
        <f>aux!B158</f>
        <v>Búfalos</v>
      </c>
      <c r="C184" s="94">
        <f>aux!C158</f>
        <v>0</v>
      </c>
      <c r="D184" s="94">
        <f>aux!D158</f>
        <v>0</v>
      </c>
      <c r="F184" s="138">
        <f t="shared" si="4"/>
        <v>0</v>
      </c>
      <c r="G184" s="139">
        <f t="shared" si="5"/>
        <v>0.99999999999999967</v>
      </c>
    </row>
    <row r="185" spans="1:7" x14ac:dyDescent="0.25">
      <c r="A185" s="94" t="str">
        <f>aux!A159</f>
        <v>3.B.5.d.ii.</v>
      </c>
      <c r="B185" s="94" t="str">
        <f>aux!B159</f>
        <v>Caprinos</v>
      </c>
      <c r="C185" s="94">
        <f>aux!C159</f>
        <v>0</v>
      </c>
      <c r="D185" s="94">
        <f>aux!D159</f>
        <v>0</v>
      </c>
      <c r="F185" s="138">
        <f t="shared" si="4"/>
        <v>0</v>
      </c>
      <c r="G185" s="139">
        <f t="shared" si="5"/>
        <v>0.99999999999999967</v>
      </c>
    </row>
    <row r="186" spans="1:7" x14ac:dyDescent="0.25">
      <c r="A186" s="94" t="str">
        <f>aux!A160</f>
        <v>3.B.5.d.iii.</v>
      </c>
      <c r="B186" s="94" t="str">
        <f>aux!B160</f>
        <v>Equinos</v>
      </c>
      <c r="C186" s="94">
        <f>aux!C160</f>
        <v>0</v>
      </c>
      <c r="D186" s="94">
        <f>aux!D160</f>
        <v>0</v>
      </c>
      <c r="F186" s="138">
        <f t="shared" si="4"/>
        <v>0</v>
      </c>
      <c r="G186" s="139">
        <f t="shared" si="5"/>
        <v>0.99999999999999967</v>
      </c>
    </row>
    <row r="187" spans="1:7" x14ac:dyDescent="0.25">
      <c r="A187" s="94" t="str">
        <f>aux!A161</f>
        <v>3.B.5.d.iv.</v>
      </c>
      <c r="B187" s="94" t="str">
        <f>aux!B161</f>
        <v>Mulas y asnos</v>
      </c>
      <c r="C187" s="94">
        <f>aux!C161</f>
        <v>0</v>
      </c>
      <c r="D187" s="94">
        <f>aux!D161</f>
        <v>0</v>
      </c>
      <c r="F187" s="138">
        <f t="shared" si="4"/>
        <v>0</v>
      </c>
      <c r="G187" s="139">
        <f t="shared" si="5"/>
        <v>0.99999999999999967</v>
      </c>
    </row>
    <row r="188" spans="1:7" x14ac:dyDescent="0.25">
      <c r="A188" s="94" t="str">
        <f>aux!A163</f>
        <v>3.B.5.d.vi.</v>
      </c>
      <c r="B188" s="94" t="str">
        <f>aux!B163</f>
        <v>Camélidos (llamas y alpacas)</v>
      </c>
      <c r="C188" s="94">
        <f>aux!C163</f>
        <v>0</v>
      </c>
      <c r="D188" s="94">
        <f>aux!D163</f>
        <v>0</v>
      </c>
      <c r="F188" s="138">
        <f t="shared" si="4"/>
        <v>0</v>
      </c>
      <c r="G188" s="139">
        <f t="shared" si="5"/>
        <v>0.99999999999999967</v>
      </c>
    </row>
    <row r="189" spans="1:7" x14ac:dyDescent="0.25">
      <c r="A189" s="94" t="str">
        <f>aux!A164</f>
        <v>3.B.5.d.vii.</v>
      </c>
      <c r="B189" s="94" t="str">
        <f>aux!B164</f>
        <v>Otros</v>
      </c>
      <c r="C189" s="94">
        <f>aux!C164</f>
        <v>0</v>
      </c>
      <c r="D189" s="94">
        <f>aux!D164</f>
        <v>0</v>
      </c>
      <c r="F189" s="138">
        <f t="shared" si="4"/>
        <v>0</v>
      </c>
      <c r="G189" s="139">
        <f t="shared" si="5"/>
        <v>0.99999999999999967</v>
      </c>
    </row>
    <row r="190" spans="1:7" x14ac:dyDescent="0.25">
      <c r="A190" s="94" t="str">
        <f>aux!A165</f>
        <v>3.C.</v>
      </c>
      <c r="B190" s="94" t="str">
        <f>aux!B165</f>
        <v>Cultivo del arroz</v>
      </c>
      <c r="C190" s="94">
        <f>aux!C165</f>
        <v>0</v>
      </c>
      <c r="D190" s="94">
        <f>aux!D165</f>
        <v>0</v>
      </c>
      <c r="F190" s="138">
        <f t="shared" si="4"/>
        <v>0</v>
      </c>
      <c r="G190" s="139">
        <f t="shared" si="5"/>
        <v>0.99999999999999967</v>
      </c>
    </row>
    <row r="191" spans="1:7" x14ac:dyDescent="0.25">
      <c r="A191" s="94" t="str">
        <f>aux!A168</f>
        <v>3.D.1.b.ii.</v>
      </c>
      <c r="B191" s="94" t="str">
        <f>aux!B168</f>
        <v>Lodos aplicados a los suelos</v>
      </c>
      <c r="C191" s="94">
        <f>aux!C168</f>
        <v>0</v>
      </c>
      <c r="D191" s="94">
        <f>aux!D168</f>
        <v>0</v>
      </c>
      <c r="F191" s="138">
        <f t="shared" si="4"/>
        <v>0</v>
      </c>
      <c r="G191" s="139">
        <f t="shared" si="5"/>
        <v>0.99999999999999967</v>
      </c>
    </row>
    <row r="192" spans="1:7" x14ac:dyDescent="0.25">
      <c r="A192" s="94" t="str">
        <f>aux!A169</f>
        <v>3.D.1.b.iii.</v>
      </c>
      <c r="B192" s="94" t="str">
        <f>aux!B169</f>
        <v>Otros fertilizantes orgánicos aplicados a los suelos</v>
      </c>
      <c r="C192" s="94">
        <f>aux!C169</f>
        <v>0</v>
      </c>
      <c r="D192" s="94">
        <f>aux!D169</f>
        <v>0</v>
      </c>
      <c r="F192" s="138">
        <f t="shared" si="4"/>
        <v>0</v>
      </c>
      <c r="G192" s="139">
        <f t="shared" si="5"/>
        <v>0.99999999999999967</v>
      </c>
    </row>
    <row r="193" spans="1:7" x14ac:dyDescent="0.25">
      <c r="A193" s="94" t="str">
        <f>aux!A172</f>
        <v>3.D.1.e.</v>
      </c>
      <c r="B193" s="94" t="str">
        <f>aux!B172</f>
        <v>Mineralización / inmovilización asociada a la pérdida / ganancia de materia orgánica del suelo</v>
      </c>
      <c r="C193" s="94">
        <f>aux!C172</f>
        <v>0</v>
      </c>
      <c r="D193" s="94">
        <f>aux!D172</f>
        <v>0</v>
      </c>
      <c r="F193" s="138">
        <f t="shared" si="4"/>
        <v>0</v>
      </c>
      <c r="G193" s="139">
        <f t="shared" si="5"/>
        <v>0.99999999999999967</v>
      </c>
    </row>
    <row r="194" spans="1:7" x14ac:dyDescent="0.25">
      <c r="A194" s="94" t="str">
        <f>aux!A173</f>
        <v>3.D.1.f.</v>
      </c>
      <c r="B194" s="94" t="str">
        <f>aux!B173</f>
        <v>Cultivo de suelos orgánicos (histosoles)</v>
      </c>
      <c r="C194" s="94">
        <f>aux!C173</f>
        <v>0</v>
      </c>
      <c r="D194" s="94">
        <f>aux!D173</f>
        <v>0</v>
      </c>
      <c r="F194" s="138">
        <f t="shared" si="4"/>
        <v>0</v>
      </c>
      <c r="G194" s="139">
        <f t="shared" si="5"/>
        <v>0.99999999999999967</v>
      </c>
    </row>
    <row r="195" spans="1:7" x14ac:dyDescent="0.25">
      <c r="A195" s="94" t="str">
        <f>aux!A174</f>
        <v>3.D.1.g.</v>
      </c>
      <c r="B195" s="94" t="str">
        <f>aux!B174</f>
        <v>Otros</v>
      </c>
      <c r="C195" s="94">
        <f>aux!C174</f>
        <v>0</v>
      </c>
      <c r="D195" s="94">
        <f>aux!D174</f>
        <v>0</v>
      </c>
      <c r="F195" s="138">
        <f t="shared" si="4"/>
        <v>0</v>
      </c>
      <c r="G195" s="139">
        <f t="shared" si="5"/>
        <v>0.99999999999999967</v>
      </c>
    </row>
    <row r="196" spans="1:7" x14ac:dyDescent="0.25">
      <c r="A196" s="94" t="str">
        <f>aux!A177</f>
        <v>3.D.2.a.ii.2.</v>
      </c>
      <c r="B196" s="94" t="str">
        <f>aux!B177</f>
        <v>Lodos aplicado a los suelos</v>
      </c>
      <c r="C196" s="94">
        <f>aux!C177</f>
        <v>0</v>
      </c>
      <c r="D196" s="94">
        <f>aux!D177</f>
        <v>0</v>
      </c>
      <c r="F196" s="138">
        <f t="shared" si="4"/>
        <v>0</v>
      </c>
      <c r="G196" s="139">
        <f t="shared" si="5"/>
        <v>0.99999999999999967</v>
      </c>
    </row>
    <row r="197" spans="1:7" x14ac:dyDescent="0.25">
      <c r="A197" s="94" t="str">
        <f>aux!A178</f>
        <v>3.D.2.a.ii.3.</v>
      </c>
      <c r="B197" s="94" t="str">
        <f>aux!B178</f>
        <v>Otros fertilizantes orgánicos aplicados a los suelos</v>
      </c>
      <c r="C197" s="94">
        <f>aux!C178</f>
        <v>0</v>
      </c>
      <c r="D197" s="94">
        <f>aux!D178</f>
        <v>0</v>
      </c>
      <c r="F197" s="138">
        <f t="shared" ref="F197:F254" si="6">D197/D$1</f>
        <v>0</v>
      </c>
      <c r="G197" s="139">
        <f t="shared" ref="G197:G254" si="7">G196+F197</f>
        <v>0.99999999999999967</v>
      </c>
    </row>
    <row r="198" spans="1:7" x14ac:dyDescent="0.25">
      <c r="A198" s="94" t="str">
        <f>aux!A180</f>
        <v>3.D.2.b.i.</v>
      </c>
      <c r="B198" s="94" t="str">
        <f>aux!B180</f>
        <v>Fertilizante inorgánicos</v>
      </c>
      <c r="C198" s="94">
        <f>aux!C180</f>
        <v>0</v>
      </c>
      <c r="D198" s="94">
        <f>aux!D180</f>
        <v>0</v>
      </c>
      <c r="F198" s="138">
        <f t="shared" si="6"/>
        <v>0</v>
      </c>
      <c r="G198" s="139">
        <f t="shared" si="7"/>
        <v>0.99999999999999967</v>
      </c>
    </row>
    <row r="199" spans="1:7" x14ac:dyDescent="0.25">
      <c r="A199" s="94" t="str">
        <f>aux!A181</f>
        <v>3.D.2.b.ii.1.</v>
      </c>
      <c r="B199" s="94" t="str">
        <f>aux!B181</f>
        <v>Estiércol animal aplicado a los suelos</v>
      </c>
      <c r="C199" s="94">
        <f>aux!C181</f>
        <v>0</v>
      </c>
      <c r="D199" s="94">
        <f>aux!D181</f>
        <v>0</v>
      </c>
      <c r="F199" s="138">
        <f t="shared" si="6"/>
        <v>0</v>
      </c>
      <c r="G199" s="139">
        <f t="shared" si="7"/>
        <v>0.99999999999999967</v>
      </c>
    </row>
    <row r="200" spans="1:7" x14ac:dyDescent="0.25">
      <c r="A200" s="94" t="str">
        <f>aux!A182</f>
        <v>3.D.2.b.ii.2.</v>
      </c>
      <c r="B200" s="94" t="str">
        <f>aux!B182</f>
        <v>Lodos aplicado a los suelos</v>
      </c>
      <c r="C200" s="94">
        <f>aux!C182</f>
        <v>0</v>
      </c>
      <c r="D200" s="94">
        <f>aux!D182</f>
        <v>0</v>
      </c>
      <c r="F200" s="138">
        <f t="shared" si="6"/>
        <v>0</v>
      </c>
      <c r="G200" s="139">
        <f t="shared" si="7"/>
        <v>0.99999999999999967</v>
      </c>
    </row>
    <row r="201" spans="1:7" x14ac:dyDescent="0.25">
      <c r="A201" s="94" t="str">
        <f>aux!A183</f>
        <v>3.D.2.b.ii.3.</v>
      </c>
      <c r="B201" s="94" t="str">
        <f>aux!B183</f>
        <v>Otros fertilizantes orgánicos aplicados a los suelos</v>
      </c>
      <c r="C201" s="94">
        <f>aux!C183</f>
        <v>0</v>
      </c>
      <c r="D201" s="94">
        <f>aux!D183</f>
        <v>0</v>
      </c>
      <c r="F201" s="138">
        <f t="shared" si="6"/>
        <v>0</v>
      </c>
      <c r="G201" s="139">
        <f t="shared" si="7"/>
        <v>0.99999999999999967</v>
      </c>
    </row>
    <row r="202" spans="1:7" x14ac:dyDescent="0.25">
      <c r="A202" s="94" t="str">
        <f>aux!A184</f>
        <v>3.D.2.b.iii.</v>
      </c>
      <c r="B202" s="94" t="str">
        <f>aux!B184</f>
        <v>Orina y estiércol depositado por animales de pastoreo</v>
      </c>
      <c r="C202" s="94">
        <f>aux!C184</f>
        <v>0</v>
      </c>
      <c r="D202" s="94">
        <f>aux!D184</f>
        <v>0</v>
      </c>
      <c r="F202" s="138">
        <f t="shared" si="6"/>
        <v>0</v>
      </c>
      <c r="G202" s="139">
        <f t="shared" si="7"/>
        <v>0.99999999999999967</v>
      </c>
    </row>
    <row r="203" spans="1:7" x14ac:dyDescent="0.25">
      <c r="A203" s="94" t="str">
        <f>aux!A185</f>
        <v>3.D.2.b.iv.</v>
      </c>
      <c r="B203" s="94" t="str">
        <f>aux!B185</f>
        <v>Residuos de cosechas</v>
      </c>
      <c r="C203" s="94">
        <f>aux!C185</f>
        <v>0</v>
      </c>
      <c r="D203" s="94">
        <f>aux!D185</f>
        <v>0</v>
      </c>
      <c r="F203" s="138">
        <f t="shared" si="6"/>
        <v>0</v>
      </c>
      <c r="G203" s="139">
        <f t="shared" si="7"/>
        <v>0.99999999999999967</v>
      </c>
    </row>
    <row r="204" spans="1:7" x14ac:dyDescent="0.25">
      <c r="A204" s="94" t="str">
        <f>aux!A186</f>
        <v>3.D.2.b.v.</v>
      </c>
      <c r="B204" s="94" t="str">
        <f>aux!B186</f>
        <v>Mineralización / inmovilización asociada a la pérdida / ganancia de materia orgánica del suelo</v>
      </c>
      <c r="C204" s="94">
        <f>aux!C186</f>
        <v>0</v>
      </c>
      <c r="D204" s="94">
        <f>aux!D186</f>
        <v>0</v>
      </c>
      <c r="F204" s="138">
        <f t="shared" si="6"/>
        <v>0</v>
      </c>
      <c r="G204" s="139">
        <f t="shared" si="7"/>
        <v>0.99999999999999967</v>
      </c>
    </row>
    <row r="205" spans="1:7" x14ac:dyDescent="0.25">
      <c r="A205" s="94" t="str">
        <f>aux!A187</f>
        <v>3.E.</v>
      </c>
      <c r="B205" s="94" t="str">
        <f>aux!B187</f>
        <v>Quema prescrita de sabanas</v>
      </c>
      <c r="C205" s="94">
        <f>aux!C187</f>
        <v>0</v>
      </c>
      <c r="D205" s="94">
        <f>aux!D187</f>
        <v>0</v>
      </c>
      <c r="F205" s="138">
        <f t="shared" si="6"/>
        <v>0</v>
      </c>
      <c r="G205" s="139">
        <f t="shared" si="7"/>
        <v>0.99999999999999967</v>
      </c>
    </row>
    <row r="206" spans="1:7" x14ac:dyDescent="0.25">
      <c r="A206" s="94" t="str">
        <f>aux!A189</f>
        <v>3.G.</v>
      </c>
      <c r="B206" s="94" t="str">
        <f>aux!B189</f>
        <v>Encalado</v>
      </c>
      <c r="C206" s="94">
        <f>aux!C189</f>
        <v>0</v>
      </c>
      <c r="D206" s="94">
        <f>aux!D189</f>
        <v>0</v>
      </c>
      <c r="F206" s="138">
        <f t="shared" si="6"/>
        <v>0</v>
      </c>
      <c r="G206" s="139">
        <f t="shared" si="7"/>
        <v>0.99999999999999967</v>
      </c>
    </row>
    <row r="207" spans="1:7" x14ac:dyDescent="0.25">
      <c r="A207" s="94" t="str">
        <f>aux!A191</f>
        <v>3.I.</v>
      </c>
      <c r="B207" s="94" t="str">
        <f>aux!B191</f>
        <v>Otros fertilizantes que contienen carbono</v>
      </c>
      <c r="C207" s="94">
        <f>aux!C191</f>
        <v>0</v>
      </c>
      <c r="D207" s="94">
        <f>aux!D191</f>
        <v>0</v>
      </c>
      <c r="F207" s="138">
        <f t="shared" si="6"/>
        <v>0</v>
      </c>
      <c r="G207" s="139">
        <f t="shared" si="7"/>
        <v>0.99999999999999967</v>
      </c>
    </row>
    <row r="208" spans="1:7" x14ac:dyDescent="0.25">
      <c r="A208" s="94" t="str">
        <f>aux!A192</f>
        <v>3.J.</v>
      </c>
      <c r="B208" s="94" t="str">
        <f>aux!B192</f>
        <v>Otros</v>
      </c>
      <c r="C208" s="94">
        <f>aux!C192</f>
        <v>0</v>
      </c>
      <c r="D208" s="94">
        <f>aux!D192</f>
        <v>0</v>
      </c>
      <c r="F208" s="138">
        <f t="shared" si="6"/>
        <v>0</v>
      </c>
      <c r="G208" s="139">
        <f t="shared" si="7"/>
        <v>0.99999999999999967</v>
      </c>
    </row>
    <row r="209" spans="1:7" x14ac:dyDescent="0.25">
      <c r="A209" s="94" t="str">
        <f>aux!A193</f>
        <v>4.A.1.a.i.1.a.</v>
      </c>
      <c r="B209" s="94" t="str">
        <f>aux!B193</f>
        <v>Alerce</v>
      </c>
      <c r="C209" s="94">
        <f>aux!C193</f>
        <v>0</v>
      </c>
      <c r="D209" s="94">
        <f>aux!D193</f>
        <v>0</v>
      </c>
      <c r="F209" s="138">
        <f t="shared" si="6"/>
        <v>0</v>
      </c>
      <c r="G209" s="139">
        <f t="shared" si="7"/>
        <v>0.99999999999999967</v>
      </c>
    </row>
    <row r="210" spans="1:7" x14ac:dyDescent="0.25">
      <c r="A210" s="94" t="str">
        <f>aux!A194</f>
        <v>4.A.1.a.i.1.b.</v>
      </c>
      <c r="B210" s="94" t="str">
        <f>aux!B194</f>
        <v>Ciprés Guaitecas</v>
      </c>
      <c r="C210" s="94">
        <f>aux!C194</f>
        <v>0</v>
      </c>
      <c r="D210" s="94">
        <f>aux!D194</f>
        <v>0</v>
      </c>
      <c r="F210" s="138">
        <f t="shared" si="6"/>
        <v>0</v>
      </c>
      <c r="G210" s="139">
        <f t="shared" si="7"/>
        <v>0.99999999999999967</v>
      </c>
    </row>
    <row r="211" spans="1:7" x14ac:dyDescent="0.25">
      <c r="A211" s="94" t="str">
        <f>aux!A195</f>
        <v>4.A.1.a.i.1.c.</v>
      </c>
      <c r="B211" s="94" t="str">
        <f>aux!B195</f>
        <v>Araucaria</v>
      </c>
      <c r="C211" s="94">
        <f>aux!C195</f>
        <v>0</v>
      </c>
      <c r="D211" s="94">
        <f>aux!D195</f>
        <v>0</v>
      </c>
      <c r="F211" s="138">
        <f t="shared" si="6"/>
        <v>0</v>
      </c>
      <c r="G211" s="139">
        <f t="shared" si="7"/>
        <v>0.99999999999999967</v>
      </c>
    </row>
    <row r="212" spans="1:7" x14ac:dyDescent="0.25">
      <c r="A212" s="94" t="str">
        <f>aux!A196</f>
        <v>4.A.1.a.i.1.d.</v>
      </c>
      <c r="B212" s="94" t="str">
        <f>aux!B196</f>
        <v>Ciprés Cordillera</v>
      </c>
      <c r="C212" s="94">
        <f>aux!C196</f>
        <v>0</v>
      </c>
      <c r="D212" s="94">
        <f>aux!D196</f>
        <v>0</v>
      </c>
      <c r="F212" s="138">
        <f t="shared" si="6"/>
        <v>0</v>
      </c>
      <c r="G212" s="139">
        <f t="shared" si="7"/>
        <v>0.99999999999999967</v>
      </c>
    </row>
    <row r="213" spans="1:7" x14ac:dyDescent="0.25">
      <c r="A213" s="94" t="str">
        <f>aux!A197</f>
        <v>4.A.1.a.i.1.e.</v>
      </c>
      <c r="B213" s="94" t="str">
        <f>aux!B197</f>
        <v>Palma Chilena</v>
      </c>
      <c r="C213" s="94">
        <f>aux!C197</f>
        <v>0</v>
      </c>
      <c r="D213" s="94">
        <f>aux!D197</f>
        <v>0</v>
      </c>
      <c r="F213" s="138">
        <f t="shared" si="6"/>
        <v>0</v>
      </c>
      <c r="G213" s="139">
        <f t="shared" si="7"/>
        <v>0.99999999999999967</v>
      </c>
    </row>
    <row r="214" spans="1:7" x14ac:dyDescent="0.25">
      <c r="A214" s="94" t="str">
        <f>aux!A198</f>
        <v>4.A.1.a.i.1.f.</v>
      </c>
      <c r="B214" s="94" t="str">
        <f>aux!B198</f>
        <v>Lenga</v>
      </c>
      <c r="C214" s="94">
        <f>aux!C198</f>
        <v>0</v>
      </c>
      <c r="D214" s="94">
        <f>aux!D198</f>
        <v>0</v>
      </c>
      <c r="F214" s="138">
        <f t="shared" si="6"/>
        <v>0</v>
      </c>
      <c r="G214" s="139">
        <f t="shared" si="7"/>
        <v>0.99999999999999967</v>
      </c>
    </row>
    <row r="215" spans="1:7" x14ac:dyDescent="0.25">
      <c r="A215" s="94" t="str">
        <f>aux!A199</f>
        <v>4.A.1.a.i.1.g.</v>
      </c>
      <c r="B215" s="94" t="str">
        <f>aux!B199</f>
        <v>Coihue Magallanes</v>
      </c>
      <c r="C215" s="94">
        <f>aux!C199</f>
        <v>0</v>
      </c>
      <c r="D215" s="94">
        <f>aux!D199</f>
        <v>0</v>
      </c>
      <c r="F215" s="138">
        <f t="shared" si="6"/>
        <v>0</v>
      </c>
      <c r="G215" s="139">
        <f t="shared" si="7"/>
        <v>0.99999999999999967</v>
      </c>
    </row>
    <row r="216" spans="1:7" x14ac:dyDescent="0.25">
      <c r="A216" s="94" t="str">
        <f>aux!A200</f>
        <v>4.A.1.a.i.1.h.</v>
      </c>
      <c r="B216" s="94" t="str">
        <f>aux!B200</f>
        <v>Ro-Hualo</v>
      </c>
      <c r="C216" s="94">
        <f>aux!C200</f>
        <v>0</v>
      </c>
      <c r="D216" s="94">
        <f>aux!D200</f>
        <v>0</v>
      </c>
      <c r="F216" s="138">
        <f t="shared" si="6"/>
        <v>0</v>
      </c>
      <c r="G216" s="139">
        <f t="shared" si="7"/>
        <v>0.99999999999999967</v>
      </c>
    </row>
    <row r="217" spans="1:7" x14ac:dyDescent="0.25">
      <c r="A217" s="94" t="str">
        <f>aux!A201</f>
        <v>4.A.1.a.i.1.i.</v>
      </c>
      <c r="B217" s="94" t="str">
        <f>aux!B201</f>
        <v>RoRaCo</v>
      </c>
      <c r="C217" s="94">
        <f>aux!C201</f>
        <v>0</v>
      </c>
      <c r="D217" s="94">
        <f>aux!D201</f>
        <v>0</v>
      </c>
      <c r="F217" s="138">
        <f t="shared" si="6"/>
        <v>0</v>
      </c>
      <c r="G217" s="139">
        <f t="shared" si="7"/>
        <v>0.99999999999999967</v>
      </c>
    </row>
    <row r="218" spans="1:7" x14ac:dyDescent="0.25">
      <c r="A218" s="94" t="str">
        <f>aux!A202</f>
        <v>4.A.1.a.i.1.j.</v>
      </c>
      <c r="B218" s="94" t="str">
        <f>aux!B202</f>
        <v>CoRaTe</v>
      </c>
      <c r="C218" s="94">
        <f>aux!C202</f>
        <v>0</v>
      </c>
      <c r="D218" s="94">
        <f>aux!D202</f>
        <v>0</v>
      </c>
      <c r="F218" s="138">
        <f t="shared" si="6"/>
        <v>0</v>
      </c>
      <c r="G218" s="139">
        <f t="shared" si="7"/>
        <v>0.99999999999999967</v>
      </c>
    </row>
    <row r="219" spans="1:7" x14ac:dyDescent="0.25">
      <c r="A219" s="94" t="str">
        <f>aux!A204</f>
        <v>4.A.1.a.i.1.l.</v>
      </c>
      <c r="B219" s="94" t="str">
        <f>aux!B204</f>
        <v>Siempreverde</v>
      </c>
      <c r="C219" s="94">
        <f>aux!C204</f>
        <v>0</v>
      </c>
      <c r="D219" s="94">
        <f>aux!D204</f>
        <v>0</v>
      </c>
      <c r="F219" s="138">
        <f t="shared" si="6"/>
        <v>0</v>
      </c>
      <c r="G219" s="139">
        <f t="shared" si="7"/>
        <v>0.99999999999999967</v>
      </c>
    </row>
    <row r="220" spans="1:7" x14ac:dyDescent="0.25">
      <c r="A220" s="94" t="str">
        <f>aux!A206</f>
        <v>4.A.1.a.i.3.</v>
      </c>
      <c r="B220" s="94" t="str">
        <f>aux!B206</f>
        <v>Parques y reservas nacionales</v>
      </c>
      <c r="C220" s="94">
        <f>aux!C206</f>
        <v>0</v>
      </c>
      <c r="D220" s="94">
        <f>aux!D206</f>
        <v>0</v>
      </c>
      <c r="F220" s="138">
        <f t="shared" si="6"/>
        <v>0</v>
      </c>
      <c r="G220" s="139">
        <f t="shared" si="7"/>
        <v>0.99999999999999967</v>
      </c>
    </row>
    <row r="221" spans="1:7" x14ac:dyDescent="0.25">
      <c r="A221" s="94" t="str">
        <f>aux!A208</f>
        <v>4.A.1.b.i.1.</v>
      </c>
      <c r="B221" s="94" t="str">
        <f>aux!B208</f>
        <v>Trozas P. radiata</v>
      </c>
      <c r="C221" s="94">
        <f>aux!C208</f>
        <v>0</v>
      </c>
      <c r="D221" s="94">
        <f>aux!D208</f>
        <v>0</v>
      </c>
      <c r="F221" s="138">
        <f t="shared" si="6"/>
        <v>0</v>
      </c>
      <c r="G221" s="139">
        <f t="shared" si="7"/>
        <v>0.99999999999999967</v>
      </c>
    </row>
    <row r="222" spans="1:7" x14ac:dyDescent="0.25">
      <c r="A222" s="94" t="str">
        <f>aux!A209</f>
        <v>4.A.1.b.i.2.</v>
      </c>
      <c r="B222" s="94" t="str">
        <f>aux!B209</f>
        <v>Trozas Eucalyptus spp.</v>
      </c>
      <c r="C222" s="94">
        <f>aux!C209</f>
        <v>0</v>
      </c>
      <c r="D222" s="94">
        <f>aux!D209</f>
        <v>0</v>
      </c>
      <c r="F222" s="138">
        <f t="shared" si="6"/>
        <v>0</v>
      </c>
      <c r="G222" s="139">
        <f t="shared" si="7"/>
        <v>0.99999999999999967</v>
      </c>
    </row>
    <row r="223" spans="1:7" x14ac:dyDescent="0.25">
      <c r="A223" s="94" t="str">
        <f>aux!A210</f>
        <v>4.A.1.b.i.3.</v>
      </c>
      <c r="B223" s="94" t="str">
        <f>aux!B210</f>
        <v>Trozas otras exóticas</v>
      </c>
      <c r="C223" s="94">
        <f>aux!C210</f>
        <v>0</v>
      </c>
      <c r="D223" s="94">
        <f>aux!D210</f>
        <v>0</v>
      </c>
      <c r="F223" s="138">
        <f t="shared" si="6"/>
        <v>0</v>
      </c>
      <c r="G223" s="139">
        <f t="shared" si="7"/>
        <v>0.99999999999999967</v>
      </c>
    </row>
    <row r="224" spans="1:7" x14ac:dyDescent="0.25">
      <c r="A224" s="94" t="str">
        <f>aux!A211</f>
        <v>4.A.1.b.i.4.</v>
      </c>
      <c r="B224" s="94" t="str">
        <f>aux!B211</f>
        <v>Trozas especies nativas</v>
      </c>
      <c r="C224" s="94">
        <f>aux!C211</f>
        <v>0</v>
      </c>
      <c r="D224" s="94">
        <f>aux!D211</f>
        <v>0</v>
      </c>
      <c r="F224" s="138">
        <f t="shared" si="6"/>
        <v>0</v>
      </c>
      <c r="G224" s="139">
        <f t="shared" si="7"/>
        <v>0.99999999999999967</v>
      </c>
    </row>
    <row r="225" spans="1:7" x14ac:dyDescent="0.25">
      <c r="A225" s="94" t="str">
        <f>aux!A212</f>
        <v>4.A.1.b.ii.1.</v>
      </c>
      <c r="B225" s="94" t="str">
        <f>aux!B212</f>
        <v>Leña especies nativas</v>
      </c>
      <c r="C225" s="94">
        <f>aux!C212</f>
        <v>0</v>
      </c>
      <c r="D225" s="94">
        <f>aux!D212</f>
        <v>0</v>
      </c>
      <c r="F225" s="138">
        <f t="shared" si="6"/>
        <v>0</v>
      </c>
      <c r="G225" s="139">
        <f t="shared" si="7"/>
        <v>0.99999999999999967</v>
      </c>
    </row>
    <row r="226" spans="1:7" x14ac:dyDescent="0.25">
      <c r="A226" s="94" t="str">
        <f>aux!A213</f>
        <v>4.A.1.b.ii.2.</v>
      </c>
      <c r="B226" s="94" t="str">
        <f>aux!B213</f>
        <v>Leña especies exótica</v>
      </c>
      <c r="C226" s="94">
        <f>aux!C213</f>
        <v>0</v>
      </c>
      <c r="D226" s="94">
        <f>aux!D213</f>
        <v>0</v>
      </c>
      <c r="F226" s="138">
        <f t="shared" si="6"/>
        <v>0</v>
      </c>
      <c r="G226" s="139">
        <f t="shared" si="7"/>
        <v>0.99999999999999967</v>
      </c>
    </row>
    <row r="227" spans="1:7" x14ac:dyDescent="0.25">
      <c r="A227" s="94" t="str">
        <f>aux!A214</f>
        <v>4.A.1.b.iii.1.</v>
      </c>
      <c r="B227" s="94" t="str">
        <f>aux!B214</f>
        <v>Incendios</v>
      </c>
      <c r="C227" s="94">
        <f>aux!C214</f>
        <v>0</v>
      </c>
      <c r="D227" s="94">
        <f>aux!D214</f>
        <v>0</v>
      </c>
      <c r="F227" s="138">
        <f t="shared" si="6"/>
        <v>0</v>
      </c>
      <c r="G227" s="139">
        <f t="shared" si="7"/>
        <v>0.99999999999999967</v>
      </c>
    </row>
    <row r="228" spans="1:7" x14ac:dyDescent="0.25">
      <c r="A228" s="94" t="str">
        <f>aux!A215</f>
        <v>4.A.1.c.</v>
      </c>
      <c r="B228" s="94" t="str">
        <f>aux!B215</f>
        <v>Tierras forestales con cambio de vegetación</v>
      </c>
      <c r="C228" s="94">
        <f>aux!C215</f>
        <v>0</v>
      </c>
      <c r="D228" s="94">
        <f>aux!D215</f>
        <v>0</v>
      </c>
      <c r="F228" s="138">
        <f t="shared" si="6"/>
        <v>0</v>
      </c>
      <c r="G228" s="139">
        <f t="shared" si="7"/>
        <v>0.99999999999999967</v>
      </c>
    </row>
    <row r="229" spans="1:7" x14ac:dyDescent="0.25">
      <c r="A229" s="94" t="str">
        <f>aux!A216</f>
        <v>4.A.2.a.i.</v>
      </c>
      <c r="B229" s="94" t="str">
        <f>aux!B216</f>
        <v>Tierras de cultivo convertidas en bosque nativo</v>
      </c>
      <c r="C229" s="94">
        <f>aux!C216</f>
        <v>0</v>
      </c>
      <c r="D229" s="94">
        <f>aux!D216</f>
        <v>0</v>
      </c>
      <c r="F229" s="138">
        <f t="shared" si="6"/>
        <v>0</v>
      </c>
      <c r="G229" s="139">
        <f t="shared" si="7"/>
        <v>0.99999999999999967</v>
      </c>
    </row>
    <row r="230" spans="1:7" x14ac:dyDescent="0.25">
      <c r="A230" s="94" t="str">
        <f>aux!A217</f>
        <v>4.A.2.a.ii.</v>
      </c>
      <c r="B230" s="94" t="str">
        <f>aux!B217</f>
        <v>Tierras de cultivo convertidas en plantaciones forestales</v>
      </c>
      <c r="C230" s="94">
        <f>aux!C217</f>
        <v>0</v>
      </c>
      <c r="D230" s="94">
        <f>aux!D217</f>
        <v>0</v>
      </c>
      <c r="F230" s="138">
        <f t="shared" si="6"/>
        <v>0</v>
      </c>
      <c r="G230" s="139">
        <f t="shared" si="7"/>
        <v>0.99999999999999967</v>
      </c>
    </row>
    <row r="231" spans="1:7" x14ac:dyDescent="0.25">
      <c r="A231" s="94" t="str">
        <f>aux!A218</f>
        <v>4.A.2.b.i.</v>
      </c>
      <c r="B231" s="94" t="str">
        <f>aux!B218</f>
        <v>Pastizales convertidos en bosque nativo</v>
      </c>
      <c r="C231" s="94">
        <f>aux!C218</f>
        <v>0</v>
      </c>
      <c r="D231" s="94">
        <f>aux!D218</f>
        <v>0</v>
      </c>
      <c r="F231" s="138">
        <f t="shared" si="6"/>
        <v>0</v>
      </c>
      <c r="G231" s="139">
        <f t="shared" si="7"/>
        <v>0.99999999999999967</v>
      </c>
    </row>
    <row r="232" spans="1:7" x14ac:dyDescent="0.25">
      <c r="A232" s="94" t="str">
        <f>aux!A220</f>
        <v>4.A.2.c.i.</v>
      </c>
      <c r="B232" s="94" t="str">
        <f>aux!B220</f>
        <v>Humedales convertidos en bosque nativo</v>
      </c>
      <c r="C232" s="94">
        <f>aux!C220</f>
        <v>0</v>
      </c>
      <c r="D232" s="94">
        <f>aux!D220</f>
        <v>0</v>
      </c>
      <c r="F232" s="138">
        <f t="shared" si="6"/>
        <v>0</v>
      </c>
      <c r="G232" s="139">
        <f t="shared" si="7"/>
        <v>0.99999999999999967</v>
      </c>
    </row>
    <row r="233" spans="1:7" x14ac:dyDescent="0.25">
      <c r="A233" s="94" t="str">
        <f>aux!A221</f>
        <v>4.A.2.c.ii.</v>
      </c>
      <c r="B233" s="94" t="str">
        <f>aux!B221</f>
        <v>Humedales convertidos en plantaciones forestales</v>
      </c>
      <c r="C233" s="94">
        <f>aux!C221</f>
        <v>0</v>
      </c>
      <c r="D233" s="94">
        <f>aux!D221</f>
        <v>0</v>
      </c>
      <c r="F233" s="138">
        <f t="shared" si="6"/>
        <v>0</v>
      </c>
      <c r="G233" s="139">
        <f t="shared" si="7"/>
        <v>0.99999999999999967</v>
      </c>
    </row>
    <row r="234" spans="1:7" x14ac:dyDescent="0.25">
      <c r="A234" s="94" t="str">
        <f>aux!A222</f>
        <v>4.A.2.d.i.</v>
      </c>
      <c r="B234" s="94" t="str">
        <f>aux!B222</f>
        <v>Asentamientos convertidos en bosque nativo</v>
      </c>
      <c r="C234" s="94">
        <f>aux!C222</f>
        <v>0</v>
      </c>
      <c r="D234" s="94">
        <f>aux!D222</f>
        <v>0</v>
      </c>
      <c r="F234" s="138">
        <f t="shared" si="6"/>
        <v>0</v>
      </c>
      <c r="G234" s="139">
        <f t="shared" si="7"/>
        <v>0.99999999999999967</v>
      </c>
    </row>
    <row r="235" spans="1:7" x14ac:dyDescent="0.25">
      <c r="A235" s="94" t="str">
        <f>aux!A223</f>
        <v>4.A.2.d.ii.</v>
      </c>
      <c r="B235" s="94" t="str">
        <f>aux!B223</f>
        <v>Asentamientos convertidos en plantaciones forestales</v>
      </c>
      <c r="C235" s="94">
        <f>aux!C223</f>
        <v>0</v>
      </c>
      <c r="D235" s="94">
        <f>aux!D223</f>
        <v>0</v>
      </c>
      <c r="F235" s="138">
        <f t="shared" si="6"/>
        <v>0</v>
      </c>
      <c r="G235" s="139">
        <f t="shared" si="7"/>
        <v>0.99999999999999967</v>
      </c>
    </row>
    <row r="236" spans="1:7" x14ac:dyDescent="0.25">
      <c r="A236" s="94" t="str">
        <f>aux!A224</f>
        <v>4.A.2.e.i.</v>
      </c>
      <c r="B236" s="94" t="str">
        <f>aux!B224</f>
        <v>Otras tierras convertidas en bosque nativo</v>
      </c>
      <c r="C236" s="94">
        <f>aux!C224</f>
        <v>0</v>
      </c>
      <c r="D236" s="94">
        <f>aux!D224</f>
        <v>0</v>
      </c>
      <c r="F236" s="138">
        <f t="shared" si="6"/>
        <v>0</v>
      </c>
      <c r="G236" s="139">
        <f t="shared" si="7"/>
        <v>0.99999999999999967</v>
      </c>
    </row>
    <row r="237" spans="1:7" x14ac:dyDescent="0.25">
      <c r="A237" s="94" t="str">
        <f>aux!A225</f>
        <v>4.A.2.e.ii.</v>
      </c>
      <c r="B237" s="94" t="str">
        <f>aux!B225</f>
        <v>Otras tierras convertidas en plantaciones forestales</v>
      </c>
      <c r="C237" s="94">
        <f>aux!C225</f>
        <v>0</v>
      </c>
      <c r="D237" s="94">
        <f>aux!D225</f>
        <v>0</v>
      </c>
      <c r="F237" s="138">
        <f t="shared" si="6"/>
        <v>0</v>
      </c>
      <c r="G237" s="139">
        <f t="shared" si="7"/>
        <v>0.99999999999999967</v>
      </c>
    </row>
    <row r="238" spans="1:7" x14ac:dyDescent="0.25">
      <c r="A238" s="94" t="str">
        <f>aux!A226</f>
        <v>4.B.1.</v>
      </c>
      <c r="B238" s="94" t="str">
        <f>aux!B226</f>
        <v>Tierras de cultivo que permanecen como tales</v>
      </c>
      <c r="C238" s="94">
        <f>aux!C226</f>
        <v>0</v>
      </c>
      <c r="D238" s="94">
        <f>aux!D226</f>
        <v>0</v>
      </c>
      <c r="F238" s="138">
        <f t="shared" si="6"/>
        <v>0</v>
      </c>
      <c r="G238" s="139">
        <f t="shared" si="7"/>
        <v>0.99999999999999967</v>
      </c>
    </row>
    <row r="239" spans="1:7" x14ac:dyDescent="0.25">
      <c r="A239" s="94" t="str">
        <f>aux!A227</f>
        <v>4.B.2.</v>
      </c>
      <c r="B239" s="94" t="str">
        <f>aux!B227</f>
        <v>Tierras convertidas en tierras de cultivo</v>
      </c>
      <c r="C239" s="94">
        <f>aux!C227</f>
        <v>0</v>
      </c>
      <c r="D239" s="94">
        <f>aux!D227</f>
        <v>0</v>
      </c>
      <c r="F239" s="138">
        <f t="shared" si="6"/>
        <v>0</v>
      </c>
      <c r="G239" s="139">
        <f t="shared" si="7"/>
        <v>0.99999999999999967</v>
      </c>
    </row>
    <row r="240" spans="1:7" x14ac:dyDescent="0.25">
      <c r="A240" s="94" t="str">
        <f>aux!A229</f>
        <v>4.C.2.</v>
      </c>
      <c r="B240" s="94" t="str">
        <f>aux!B229</f>
        <v>Tierras convertidas en pastizales</v>
      </c>
      <c r="C240" s="94">
        <f>aux!C229</f>
        <v>0</v>
      </c>
      <c r="D240" s="94">
        <f>aux!D229</f>
        <v>0</v>
      </c>
      <c r="F240" s="138">
        <f t="shared" si="6"/>
        <v>0</v>
      </c>
      <c r="G240" s="139">
        <f t="shared" si="7"/>
        <v>0.99999999999999967</v>
      </c>
    </row>
    <row r="241" spans="1:7" x14ac:dyDescent="0.25">
      <c r="A241" s="94" t="str">
        <f>aux!A230</f>
        <v>4.D.1.</v>
      </c>
      <c r="B241" s="94" t="str">
        <f>aux!B230</f>
        <v>Humedales que permanecen como tales</v>
      </c>
      <c r="C241" s="94">
        <f>aux!C230</f>
        <v>0</v>
      </c>
      <c r="D241" s="94">
        <f>aux!D230</f>
        <v>0</v>
      </c>
      <c r="F241" s="138">
        <f t="shared" si="6"/>
        <v>0</v>
      </c>
      <c r="G241" s="139">
        <f t="shared" si="7"/>
        <v>0.99999999999999967</v>
      </c>
    </row>
    <row r="242" spans="1:7" x14ac:dyDescent="0.25">
      <c r="A242" s="94" t="str">
        <f>aux!A231</f>
        <v>4.D.2.</v>
      </c>
      <c r="B242" s="94" t="str">
        <f>aux!B231</f>
        <v>Tierras convertidas en humedales</v>
      </c>
      <c r="C242" s="94">
        <f>aux!C231</f>
        <v>0</v>
      </c>
      <c r="D242" s="94">
        <f>aux!D231</f>
        <v>0</v>
      </c>
      <c r="F242" s="138">
        <f t="shared" si="6"/>
        <v>0</v>
      </c>
      <c r="G242" s="139">
        <f t="shared" si="7"/>
        <v>0.99999999999999967</v>
      </c>
    </row>
    <row r="243" spans="1:7" x14ac:dyDescent="0.25">
      <c r="A243" s="94" t="str">
        <f>aux!A232</f>
        <v>4.E.1.</v>
      </c>
      <c r="B243" s="94" t="str">
        <f>aux!B232</f>
        <v>Asentamientos que permanecen como tales</v>
      </c>
      <c r="C243" s="94">
        <f>aux!C232</f>
        <v>0</v>
      </c>
      <c r="D243" s="94">
        <f>aux!D232</f>
        <v>0</v>
      </c>
      <c r="F243" s="138">
        <f t="shared" si="6"/>
        <v>0</v>
      </c>
      <c r="G243" s="139">
        <f t="shared" si="7"/>
        <v>0.99999999999999967</v>
      </c>
    </row>
    <row r="244" spans="1:7" x14ac:dyDescent="0.25">
      <c r="A244" s="94" t="str">
        <f>aux!A233</f>
        <v>4.E.2.</v>
      </c>
      <c r="B244" s="94" t="str">
        <f>aux!B233</f>
        <v>Tierras convertidas en asentamientos</v>
      </c>
      <c r="C244" s="94">
        <f>aux!C233</f>
        <v>0</v>
      </c>
      <c r="D244" s="94">
        <f>aux!D233</f>
        <v>0</v>
      </c>
      <c r="F244" s="138">
        <f t="shared" si="6"/>
        <v>0</v>
      </c>
      <c r="G244" s="139">
        <f t="shared" si="7"/>
        <v>0.99999999999999967</v>
      </c>
    </row>
    <row r="245" spans="1:7" x14ac:dyDescent="0.25">
      <c r="A245" s="94" t="str">
        <f>aux!A234</f>
        <v>4.F.1.</v>
      </c>
      <c r="B245" s="94" t="str">
        <f>aux!B234</f>
        <v>Otras tierras que permanecen como tales</v>
      </c>
      <c r="C245" s="94">
        <f>aux!C234</f>
        <v>0</v>
      </c>
      <c r="D245" s="94">
        <f>aux!D234</f>
        <v>0</v>
      </c>
      <c r="F245" s="138">
        <f t="shared" si="6"/>
        <v>0</v>
      </c>
      <c r="G245" s="139">
        <f t="shared" si="7"/>
        <v>0.99999999999999967</v>
      </c>
    </row>
    <row r="246" spans="1:7" x14ac:dyDescent="0.25">
      <c r="A246" s="94" t="str">
        <f>aux!A235</f>
        <v>4.F.2.</v>
      </c>
      <c r="B246" s="94" t="str">
        <f>aux!B235</f>
        <v>Tierras convertidas en otras tierras</v>
      </c>
      <c r="C246" s="94">
        <f>aux!C235</f>
        <v>0</v>
      </c>
      <c r="D246" s="94">
        <f>aux!D235</f>
        <v>0</v>
      </c>
      <c r="F246" s="138">
        <f t="shared" si="6"/>
        <v>0</v>
      </c>
      <c r="G246" s="139">
        <f t="shared" si="7"/>
        <v>0.99999999999999967</v>
      </c>
    </row>
    <row r="247" spans="1:7" x14ac:dyDescent="0.25">
      <c r="A247" s="94" t="str">
        <f>aux!A236</f>
        <v>4.G.</v>
      </c>
      <c r="B247" s="94" t="str">
        <f>aux!B236</f>
        <v>Productos de madera recolectada</v>
      </c>
      <c r="C247" s="94">
        <f>aux!C236</f>
        <v>0</v>
      </c>
      <c r="D247" s="94">
        <f>aux!D236</f>
        <v>0</v>
      </c>
      <c r="F247" s="138">
        <f t="shared" si="6"/>
        <v>0</v>
      </c>
      <c r="G247" s="139">
        <f t="shared" si="7"/>
        <v>0.99999999999999967</v>
      </c>
    </row>
    <row r="248" spans="1:7" x14ac:dyDescent="0.25">
      <c r="A248" s="94" t="str">
        <f>aux!A237</f>
        <v>4.H.</v>
      </c>
      <c r="B248" s="94" t="str">
        <f>aux!B237</f>
        <v>Otros (sírvase especificar)</v>
      </c>
      <c r="C248" s="94">
        <f>aux!C237</f>
        <v>0</v>
      </c>
      <c r="D248" s="94">
        <f>aux!D237</f>
        <v>0</v>
      </c>
      <c r="F248" s="138">
        <f t="shared" si="6"/>
        <v>0</v>
      </c>
      <c r="G248" s="139">
        <f t="shared" si="7"/>
        <v>0.99999999999999967</v>
      </c>
    </row>
    <row r="249" spans="1:7" x14ac:dyDescent="0.25">
      <c r="A249" s="94" t="str">
        <f>aux!A239</f>
        <v>5.B.</v>
      </c>
      <c r="B249" s="94" t="str">
        <f>aux!B239</f>
        <v>Tratamiento biológico de residuos sólidos</v>
      </c>
      <c r="C249" s="94">
        <f>aux!C239</f>
        <v>0</v>
      </c>
      <c r="D249" s="94">
        <f>aux!D239</f>
        <v>0</v>
      </c>
      <c r="F249" s="138">
        <f t="shared" si="6"/>
        <v>0</v>
      </c>
      <c r="G249" s="139">
        <f t="shared" si="7"/>
        <v>0.99999999999999967</v>
      </c>
    </row>
    <row r="250" spans="1:7" x14ac:dyDescent="0.25">
      <c r="A250" s="94" t="str">
        <f>aux!A244</f>
        <v>5.E.</v>
      </c>
      <c r="B250" s="94" t="str">
        <f>aux!B244</f>
        <v>Otros</v>
      </c>
      <c r="C250" s="94">
        <f>aux!C244</f>
        <v>0</v>
      </c>
      <c r="D250" s="94">
        <f>aux!D244</f>
        <v>0</v>
      </c>
      <c r="F250" s="138">
        <f t="shared" si="6"/>
        <v>0</v>
      </c>
      <c r="G250" s="139">
        <f t="shared" si="7"/>
        <v>0.99999999999999967</v>
      </c>
    </row>
    <row r="251" spans="1:7" x14ac:dyDescent="0.25">
      <c r="A251" s="94" t="str">
        <f>aux!A249</f>
        <v>I.4.1</v>
      </c>
      <c r="B251" s="94" t="str">
        <f>aux!B249</f>
        <v>Otras industrias de la energía (electricidad)</v>
      </c>
      <c r="C251" s="94">
        <f>aux!C249</f>
        <v>0</v>
      </c>
      <c r="D251" s="94">
        <f>aux!D249</f>
        <v>0</v>
      </c>
      <c r="F251" s="138">
        <f t="shared" si="6"/>
        <v>0</v>
      </c>
      <c r="G251" s="139">
        <f t="shared" si="7"/>
        <v>0.99999999999999967</v>
      </c>
    </row>
    <row r="252" spans="1:7" x14ac:dyDescent="0.25">
      <c r="A252" s="94" t="str">
        <f>aux!A252</f>
        <v>II.1</v>
      </c>
      <c r="B252" s="94" t="str">
        <f>aux!B252</f>
        <v>Transporte por carretera (electricidad)</v>
      </c>
      <c r="C252" s="94">
        <f>aux!C252</f>
        <v>0</v>
      </c>
      <c r="D252" s="94">
        <f>aux!D252</f>
        <v>0</v>
      </c>
      <c r="F252" s="138">
        <f t="shared" si="6"/>
        <v>0</v>
      </c>
      <c r="G252" s="139">
        <f t="shared" si="7"/>
        <v>0.99999999999999967</v>
      </c>
    </row>
    <row r="253" spans="1:7" x14ac:dyDescent="0.25">
      <c r="A253" s="94" t="str">
        <f>aux!A253</f>
        <v>II.2</v>
      </c>
      <c r="B253" s="94" t="str">
        <f>aux!B253</f>
        <v>Ferroviario (electricidad)</v>
      </c>
      <c r="C253" s="94">
        <f>aux!C253</f>
        <v>0</v>
      </c>
      <c r="D253" s="94">
        <f>aux!D253</f>
        <v>0</v>
      </c>
      <c r="F253" s="138">
        <f t="shared" si="6"/>
        <v>0</v>
      </c>
      <c r="G253" s="139">
        <f t="shared" si="7"/>
        <v>0.99999999999999967</v>
      </c>
    </row>
    <row r="254" spans="1:7" x14ac:dyDescent="0.25">
      <c r="A254" s="94" t="str">
        <f>aux!A254</f>
        <v>II.3</v>
      </c>
      <c r="B254" s="94" t="str">
        <f>aux!B254</f>
        <v>Transporte marítimo (electricidad)</v>
      </c>
      <c r="C254" s="94">
        <f>aux!C254</f>
        <v>0</v>
      </c>
      <c r="D254" s="94">
        <f>aux!D254</f>
        <v>0</v>
      </c>
      <c r="F254" s="138">
        <f t="shared" si="6"/>
        <v>0</v>
      </c>
      <c r="G254" s="139">
        <f t="shared" si="7"/>
        <v>0.99999999999999967</v>
      </c>
    </row>
  </sheetData>
  <autoFilter ref="A2:D254">
    <sortState ref="A3:D254">
      <sortCondition descending="1" ref="D2:D254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48"/>
  <sheetViews>
    <sheetView zoomScale="80" zoomScaleNormal="80" workbookViewId="0">
      <selection activeCell="R43" sqref="R43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2</v>
      </c>
    </row>
    <row r="2" spans="1:23" x14ac:dyDescent="0.25">
      <c r="C2" s="105" t="s">
        <v>821</v>
      </c>
      <c r="D2" s="106">
        <f>D5-'CO2'!AE4</f>
        <v>0</v>
      </c>
      <c r="E2" s="106">
        <f>E5-'abs CO2'!AE4</f>
        <v>0</v>
      </c>
      <c r="F2" s="106">
        <f>F5-'CH4'!AE4</f>
        <v>0</v>
      </c>
      <c r="G2" s="106">
        <f>G5-N2O!AE4</f>
        <v>0</v>
      </c>
      <c r="H2" s="106">
        <f>H5-HFC!AE4</f>
        <v>0</v>
      </c>
      <c r="I2" s="106">
        <f>I5-PFC!AE4</f>
        <v>0</v>
      </c>
      <c r="J2" s="106">
        <f>J5-'SF6'!AE4</f>
        <v>0</v>
      </c>
      <c r="K2" s="106">
        <f>K5-CO2eq!AE4</f>
        <v>0</v>
      </c>
    </row>
    <row r="3" spans="1:23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  <c r="Q4" s="107" t="s">
        <v>830</v>
      </c>
      <c r="R4" s="102" t="s">
        <v>828</v>
      </c>
      <c r="S4" s="108" t="s">
        <v>828</v>
      </c>
      <c r="T4" s="109" t="s">
        <v>831</v>
      </c>
      <c r="W4" s="109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1636.0866133607296</v>
      </c>
      <c r="E5" s="32">
        <f t="shared" ref="E5:G5" si="0">+E7+E18+E24+E29+E32</f>
        <v>-190.4670315245661</v>
      </c>
      <c r="F5" s="32">
        <f t="shared" si="0"/>
        <v>2.658138756198031</v>
      </c>
      <c r="G5" s="32">
        <f t="shared" si="0"/>
        <v>9.1490102278382501E-2</v>
      </c>
      <c r="H5" s="32">
        <f>+H7+H18+H24+H29+H32</f>
        <v>38.872872487144342</v>
      </c>
      <c r="I5" s="32">
        <f t="shared" ref="I5:K5" si="1">+I7+I18+I24+I29+I32</f>
        <v>0</v>
      </c>
      <c r="J5" s="32">
        <f t="shared" si="1"/>
        <v>3.0760903137940554E-2</v>
      </c>
      <c r="K5" s="32">
        <f t="shared" si="1"/>
        <v>1578.2407346103546</v>
      </c>
      <c r="M5" s="31" t="s">
        <v>834</v>
      </c>
      <c r="N5" s="110">
        <f>$K$7</f>
        <v>1079.311410182848</v>
      </c>
      <c r="Q5" s="31" t="s">
        <v>44</v>
      </c>
      <c r="R5" s="111">
        <f t="shared" ref="R5:R37" si="2">VLOOKUP(Q5,$C$8:$K$48,9,FALSE)</f>
        <v>956.18432202965494</v>
      </c>
      <c r="S5" s="112">
        <f t="shared" ref="S5:S35" si="3">ABS(R5)</f>
        <v>956.18432202965494</v>
      </c>
      <c r="T5" s="113">
        <f t="shared" ref="T5:T37" si="4">S5/$S$40</f>
        <v>0.32893272838863302</v>
      </c>
      <c r="W5" s="114">
        <f>+T5</f>
        <v>0.32893272838863302</v>
      </c>
    </row>
    <row r="6" spans="1:23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929.64623058094946</v>
      </c>
      <c r="M6" s="31" t="s">
        <v>72</v>
      </c>
      <c r="N6" s="110">
        <f>$K$18</f>
        <v>576.52646569558431</v>
      </c>
      <c r="Q6" s="31" t="s">
        <v>853</v>
      </c>
      <c r="R6" s="111">
        <f t="shared" si="2"/>
        <v>747.11721709331835</v>
      </c>
      <c r="S6" s="112">
        <f t="shared" si="3"/>
        <v>747.11721709331835</v>
      </c>
      <c r="T6" s="113">
        <f t="shared" si="4"/>
        <v>0.25701248073486627</v>
      </c>
      <c r="W6" s="114">
        <f>+W5+T6</f>
        <v>0.58594520912349934</v>
      </c>
    </row>
    <row r="7" spans="1:23" x14ac:dyDescent="0.25">
      <c r="A7" s="6">
        <v>1</v>
      </c>
      <c r="B7" s="6" t="s">
        <v>838</v>
      </c>
      <c r="C7" s="31" t="s">
        <v>834</v>
      </c>
      <c r="D7" s="32">
        <f t="shared" ref="D7:K7" si="7">SUM(D8:D11,D14:D17)</f>
        <v>1072.6122418909433</v>
      </c>
      <c r="E7" s="32">
        <f t="shared" si="7"/>
        <v>0</v>
      </c>
      <c r="F7" s="32">
        <f t="shared" si="7"/>
        <v>0.14407317622890528</v>
      </c>
      <c r="G7" s="32">
        <f t="shared" si="7"/>
        <v>1.0393754651617626E-2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1079.311410182848</v>
      </c>
      <c r="M7" s="31" t="s">
        <v>722</v>
      </c>
      <c r="N7" s="86">
        <f>$K$24</f>
        <v>53.271245167114436</v>
      </c>
      <c r="Q7" s="31" t="s">
        <v>835</v>
      </c>
      <c r="R7" s="111">
        <f t="shared" si="2"/>
        <v>415.87195565540401</v>
      </c>
      <c r="S7" s="112">
        <f t="shared" si="3"/>
        <v>415.87195565540401</v>
      </c>
      <c r="T7" s="113">
        <f t="shared" si="4"/>
        <v>0.14306226726629609</v>
      </c>
      <c r="W7" s="114">
        <f t="shared" ref="W7:W36" si="8">+W6+T7</f>
        <v>0.72900747638979546</v>
      </c>
    </row>
    <row r="8" spans="1:23" x14ac:dyDescent="0.25">
      <c r="A8" s="6">
        <v>1</v>
      </c>
      <c r="B8" s="13" t="s">
        <v>840</v>
      </c>
      <c r="C8" s="13" t="s">
        <v>841</v>
      </c>
      <c r="D8" s="115">
        <f>'CO2'!AE55</f>
        <v>25.609934360201827</v>
      </c>
      <c r="E8" s="116"/>
      <c r="F8" s="114">
        <f>'CH4'!AE55</f>
        <v>8.3699489748444905E-2</v>
      </c>
      <c r="G8" s="114">
        <f>N2O!AE55</f>
        <v>1.1314304795017284E-3</v>
      </c>
      <c r="H8" s="116"/>
      <c r="I8" s="116"/>
      <c r="J8" s="116"/>
      <c r="K8" s="114">
        <f>D8+E8+F8*PCG!$C$5+G8*PCG!$C$6+H8+I8+J8</f>
        <v>28.039587886804465</v>
      </c>
      <c r="M8" s="31" t="s">
        <v>743</v>
      </c>
      <c r="N8" s="110">
        <f>$K$29</f>
        <v>40.941568326573048</v>
      </c>
      <c r="Q8" s="31" t="s">
        <v>744</v>
      </c>
      <c r="R8" s="111">
        <f t="shared" si="2"/>
        <v>-190.36403829448611</v>
      </c>
      <c r="S8" s="112">
        <f t="shared" si="3"/>
        <v>190.36403829448611</v>
      </c>
      <c r="T8" s="113">
        <f t="shared" si="4"/>
        <v>6.5486288637706336E-2</v>
      </c>
      <c r="W8" s="114">
        <f t="shared" si="8"/>
        <v>0.7944937650275018</v>
      </c>
    </row>
    <row r="9" spans="1:23" x14ac:dyDescent="0.25">
      <c r="A9" s="6">
        <v>1</v>
      </c>
      <c r="B9" s="13" t="s">
        <v>843</v>
      </c>
      <c r="C9" s="13" t="s">
        <v>844</v>
      </c>
      <c r="D9" s="115">
        <f>'CO2'!AE54</f>
        <v>59.572780451334623</v>
      </c>
      <c r="E9" s="116"/>
      <c r="F9" s="114">
        <f>'CH4'!AE54</f>
        <v>1.0971805954782195E-2</v>
      </c>
      <c r="G9" s="114">
        <f>N2O!AE54</f>
        <v>4.0419077146875386E-4</v>
      </c>
      <c r="H9" s="116"/>
      <c r="I9" s="116"/>
      <c r="J9" s="116"/>
      <c r="K9" s="114">
        <f>D9+E9+F9*PCG!$C$5+G9*PCG!$C$6+H9+I9+J9</f>
        <v>59.96752445010187</v>
      </c>
      <c r="M9" s="31" t="s">
        <v>845</v>
      </c>
      <c r="N9" s="110">
        <f>$K$32</f>
        <v>-171.8099547617652</v>
      </c>
      <c r="Q9" s="31" t="s">
        <v>839</v>
      </c>
      <c r="R9" s="111">
        <f t="shared" si="2"/>
        <v>95.147860284608498</v>
      </c>
      <c r="S9" s="112">
        <f t="shared" si="3"/>
        <v>95.147860284608498</v>
      </c>
      <c r="T9" s="113">
        <f t="shared" si="4"/>
        <v>3.2731393479996929E-2</v>
      </c>
      <c r="W9" s="114">
        <f t="shared" si="8"/>
        <v>0.82722515850749878</v>
      </c>
    </row>
    <row r="10" spans="1:23" x14ac:dyDescent="0.25">
      <c r="A10" s="6">
        <v>1</v>
      </c>
      <c r="B10" s="13" t="s">
        <v>847</v>
      </c>
      <c r="C10" s="13" t="s">
        <v>44</v>
      </c>
      <c r="D10" s="115">
        <f>'CO2'!AE17</f>
        <v>952.51680855658606</v>
      </c>
      <c r="E10" s="116"/>
      <c r="F10" s="114">
        <f>'CH4'!AE17</f>
        <v>4.6158691453645505E-2</v>
      </c>
      <c r="G10" s="114">
        <f>N2O!AE17</f>
        <v>8.4347187474081917E-3</v>
      </c>
      <c r="H10" s="116"/>
      <c r="I10" s="116"/>
      <c r="J10" s="116"/>
      <c r="K10" s="114">
        <f>D10+E10+F10*PCG!$C$5+G10*PCG!$C$6+H10+I10+J10</f>
        <v>956.18432202965494</v>
      </c>
      <c r="M10" s="31" t="s">
        <v>848</v>
      </c>
      <c r="N10" s="110">
        <f>$K$35</f>
        <v>929.64623058094946</v>
      </c>
      <c r="Q10" s="31" t="s">
        <v>837</v>
      </c>
      <c r="R10" s="111">
        <f t="shared" si="2"/>
        <v>94.931302302190986</v>
      </c>
      <c r="S10" s="112">
        <f t="shared" si="3"/>
        <v>94.931302302190986</v>
      </c>
      <c r="T10" s="113">
        <f t="shared" si="4"/>
        <v>3.2656896328799416E-2</v>
      </c>
      <c r="W10" s="114">
        <f t="shared" si="8"/>
        <v>0.8598820548362982</v>
      </c>
    </row>
    <row r="11" spans="1:23" x14ac:dyDescent="0.25">
      <c r="A11" s="6">
        <v>1</v>
      </c>
      <c r="B11" s="13" t="s">
        <v>849</v>
      </c>
      <c r="C11" s="13" t="s">
        <v>850</v>
      </c>
      <c r="D11" s="117">
        <f>+D12+D13</f>
        <v>17.615671701955915</v>
      </c>
      <c r="E11" s="32">
        <f t="shared" ref="E11:K11" si="9">+E12+E13</f>
        <v>0</v>
      </c>
      <c r="F11" s="32">
        <f t="shared" si="9"/>
        <v>5.5825953220241806E-4</v>
      </c>
      <c r="G11" s="32">
        <f t="shared" si="9"/>
        <v>2.8241886631766061E-4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17.713789012423636</v>
      </c>
      <c r="M11" s="31" t="s">
        <v>851</v>
      </c>
      <c r="N11" s="110">
        <f>$K$43</f>
        <v>0</v>
      </c>
      <c r="Q11" s="31" t="s">
        <v>846</v>
      </c>
      <c r="R11" s="111">
        <f t="shared" si="2"/>
        <v>77.554102337008018</v>
      </c>
      <c r="S11" s="112">
        <f t="shared" si="3"/>
        <v>77.554102337008018</v>
      </c>
      <c r="T11" s="113">
        <f t="shared" si="4"/>
        <v>2.6679042828577294E-2</v>
      </c>
      <c r="W11" s="114">
        <f t="shared" si="8"/>
        <v>0.88656109766487545</v>
      </c>
    </row>
    <row r="12" spans="1:23" x14ac:dyDescent="0.25">
      <c r="A12" s="6">
        <v>1</v>
      </c>
      <c r="B12" s="13" t="s">
        <v>852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  <c r="M12" s="118" t="s">
        <v>821</v>
      </c>
      <c r="N12" s="106">
        <f>SUM(N5:N11)-K5-K6</f>
        <v>0</v>
      </c>
      <c r="Q12" s="31" t="s">
        <v>844</v>
      </c>
      <c r="R12" s="111">
        <f t="shared" si="2"/>
        <v>59.96752445010187</v>
      </c>
      <c r="S12" s="112">
        <f t="shared" si="3"/>
        <v>59.96752445010187</v>
      </c>
      <c r="T12" s="113">
        <f t="shared" si="4"/>
        <v>2.0629162157996886E-2</v>
      </c>
      <c r="W12" s="114">
        <f t="shared" si="8"/>
        <v>0.90719025982287238</v>
      </c>
    </row>
    <row r="13" spans="1:23" x14ac:dyDescent="0.25">
      <c r="A13" s="6">
        <v>1</v>
      </c>
      <c r="B13" s="13" t="s">
        <v>854</v>
      </c>
      <c r="C13" s="13" t="s">
        <v>855</v>
      </c>
      <c r="D13" s="115">
        <f>'CO2'!AE10</f>
        <v>17.615671701955915</v>
      </c>
      <c r="E13" s="116"/>
      <c r="F13" s="114">
        <f>'CH4'!AE10</f>
        <v>5.5825953220241806E-4</v>
      </c>
      <c r="G13" s="114">
        <f>N2O!AE10</f>
        <v>2.8241886631766061E-4</v>
      </c>
      <c r="H13" s="116"/>
      <c r="I13" s="116"/>
      <c r="J13" s="116"/>
      <c r="K13" s="114">
        <f>D13+E13+F13*PCG!$C$5+G13*PCG!$C$6+H13+I13+J13</f>
        <v>17.713789012423636</v>
      </c>
      <c r="Q13" s="31" t="s">
        <v>842</v>
      </c>
      <c r="R13" s="111">
        <f t="shared" si="2"/>
        <v>40.935318998512571</v>
      </c>
      <c r="S13" s="112">
        <f t="shared" si="3"/>
        <v>40.935318998512571</v>
      </c>
      <c r="T13" s="113">
        <f t="shared" si="4"/>
        <v>1.4081977559575782E-2</v>
      </c>
      <c r="W13" s="114">
        <f t="shared" si="8"/>
        <v>0.92127223738244812</v>
      </c>
    </row>
    <row r="14" spans="1:23" x14ac:dyDescent="0.25">
      <c r="A14" s="6">
        <v>1</v>
      </c>
      <c r="B14" s="13" t="s">
        <v>856</v>
      </c>
      <c r="C14" s="13" t="s">
        <v>857</v>
      </c>
      <c r="D14" s="115">
        <f>'CO2'!AE56</f>
        <v>17.090275421325554</v>
      </c>
      <c r="E14" s="116"/>
      <c r="F14" s="114">
        <f>'CH4'!AE56</f>
        <v>2.6834835859873077E-3</v>
      </c>
      <c r="G14" s="114">
        <f>N2O!AE56</f>
        <v>1.3521197154956261E-4</v>
      </c>
      <c r="H14" s="116"/>
      <c r="I14" s="116"/>
      <c r="J14" s="116"/>
      <c r="K14" s="114">
        <f>D14+E14+F14*PCG!$C$5+G14*PCG!$C$6+H14+I14+J14</f>
        <v>17.197655678497007</v>
      </c>
      <c r="Q14" s="31" t="s">
        <v>724</v>
      </c>
      <c r="R14" s="111">
        <f t="shared" si="2"/>
        <v>36.12314540672358</v>
      </c>
      <c r="S14" s="112">
        <f t="shared" si="3"/>
        <v>36.12314540672358</v>
      </c>
      <c r="T14" s="113">
        <f t="shared" si="4"/>
        <v>1.2426563062016399E-2</v>
      </c>
      <c r="W14" s="114">
        <f t="shared" si="8"/>
        <v>0.93369880044446452</v>
      </c>
    </row>
    <row r="15" spans="1:23" x14ac:dyDescent="0.25">
      <c r="A15" s="6">
        <v>1</v>
      </c>
      <c r="B15" s="13" t="s">
        <v>858</v>
      </c>
      <c r="C15" s="13" t="s">
        <v>859</v>
      </c>
      <c r="D15" s="115">
        <f>'CO2'!AE60</f>
        <v>0.20677139953930451</v>
      </c>
      <c r="E15" s="116"/>
      <c r="F15" s="114">
        <f>'CH4'!AE60</f>
        <v>1.4459538429321994E-6</v>
      </c>
      <c r="G15" s="114">
        <f>N2O!AE60</f>
        <v>5.7838153717287977E-6</v>
      </c>
      <c r="H15" s="116"/>
      <c r="I15" s="116"/>
      <c r="J15" s="116"/>
      <c r="K15" s="114">
        <f>D15+E15+F15*PCG!$C$5+G15*PCG!$C$6+H15+I15+J15</f>
        <v>0.20853112536615301</v>
      </c>
      <c r="Q15" s="31" t="s">
        <v>869</v>
      </c>
      <c r="R15" s="111">
        <f t="shared" si="2"/>
        <v>29.514390940279675</v>
      </c>
      <c r="S15" s="112">
        <f t="shared" si="3"/>
        <v>29.514390940279675</v>
      </c>
      <c r="T15" s="113">
        <f t="shared" si="4"/>
        <v>1.0153114744767646E-2</v>
      </c>
      <c r="W15" s="114">
        <f t="shared" si="8"/>
        <v>0.94385191518923217</v>
      </c>
    </row>
    <row r="16" spans="1:23" x14ac:dyDescent="0.25">
      <c r="A16" s="6">
        <v>1</v>
      </c>
      <c r="B16" s="13" t="s">
        <v>860</v>
      </c>
      <c r="C16" s="13" t="s">
        <v>861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  <c r="Q16" s="31" t="s">
        <v>841</v>
      </c>
      <c r="R16" s="111">
        <f t="shared" si="2"/>
        <v>28.039587886804465</v>
      </c>
      <c r="S16" s="112">
        <f t="shared" si="3"/>
        <v>28.039587886804465</v>
      </c>
      <c r="T16" s="113">
        <f t="shared" si="4"/>
        <v>9.6457742864073156E-3</v>
      </c>
      <c r="W16" s="114">
        <f t="shared" si="8"/>
        <v>0.95349768947563951</v>
      </c>
    </row>
    <row r="17" spans="1:23" x14ac:dyDescent="0.25">
      <c r="A17" s="6">
        <v>1</v>
      </c>
      <c r="B17" s="13" t="s">
        <v>863</v>
      </c>
      <c r="C17" s="13" t="s">
        <v>864</v>
      </c>
      <c r="D17" s="114">
        <f>'CO2'!AE80</f>
        <v>0</v>
      </c>
      <c r="E17" s="116"/>
      <c r="F17" s="114">
        <f>'CH4'!AE80</f>
        <v>0</v>
      </c>
      <c r="G17" s="114">
        <f>N2O!AE80</f>
        <v>0</v>
      </c>
      <c r="H17" s="116"/>
      <c r="I17" s="116"/>
      <c r="J17" s="116"/>
      <c r="K17" s="114">
        <f>D17+E17+F17*PCG!$C$5+G17*PCG!$C$6+H17+I17+J17</f>
        <v>0</v>
      </c>
      <c r="Q17" s="31" t="s">
        <v>862</v>
      </c>
      <c r="R17" s="111">
        <f t="shared" si="2"/>
        <v>21.274819560274736</v>
      </c>
      <c r="S17" s="112">
        <f t="shared" si="3"/>
        <v>21.274819560274736</v>
      </c>
      <c r="T17" s="113">
        <f t="shared" si="4"/>
        <v>7.3186563329993527E-3</v>
      </c>
      <c r="W17" s="114">
        <f t="shared" si="8"/>
        <v>0.96081634580863884</v>
      </c>
    </row>
    <row r="18" spans="1:23" x14ac:dyDescent="0.25">
      <c r="A18" s="6">
        <v>1</v>
      </c>
      <c r="B18" s="6" t="s">
        <v>865</v>
      </c>
      <c r="C18" s="31" t="s">
        <v>72</v>
      </c>
      <c r="D18" s="32">
        <f>+SUM(D19:D23)</f>
        <v>560.48322031110638</v>
      </c>
      <c r="E18" s="32">
        <f t="shared" ref="E18:K18" si="10">+SUM(E19:E23)</f>
        <v>0</v>
      </c>
      <c r="F18" s="32">
        <f t="shared" si="10"/>
        <v>9.9611178800033326E-2</v>
      </c>
      <c r="G18" s="32">
        <f t="shared" si="10"/>
        <v>4.5479751390862529E-2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576.52646569558431</v>
      </c>
      <c r="Q18" s="31" t="s">
        <v>391</v>
      </c>
      <c r="R18" s="111">
        <f t="shared" si="2"/>
        <v>18.554083532720899</v>
      </c>
      <c r="S18" s="112">
        <f t="shared" si="3"/>
        <v>18.554083532720899</v>
      </c>
      <c r="T18" s="113">
        <f t="shared" si="4"/>
        <v>6.3827079973595435E-3</v>
      </c>
      <c r="W18" s="114">
        <f t="shared" si="8"/>
        <v>0.96719905380599835</v>
      </c>
    </row>
    <row r="19" spans="1:23" x14ac:dyDescent="0.25">
      <c r="A19" s="6">
        <v>1</v>
      </c>
      <c r="B19" s="13" t="s">
        <v>867</v>
      </c>
      <c r="C19" s="13" t="s">
        <v>835</v>
      </c>
      <c r="D19" s="114">
        <f>'CO2'!AE35</f>
        <v>405.15102437077303</v>
      </c>
      <c r="E19" s="116"/>
      <c r="F19" s="114">
        <f>'CH4'!AE35</f>
        <v>7.0196960675596401E-2</v>
      </c>
      <c r="G19" s="114">
        <f>N2O!AE35</f>
        <v>3.0087272710540566E-2</v>
      </c>
      <c r="H19" s="116"/>
      <c r="I19" s="116"/>
      <c r="J19" s="116"/>
      <c r="K19" s="114">
        <f>D19+E19+F19*PCG!$C$5+G19*PCG!$C$6+H19+I19+J19</f>
        <v>415.87195565540401</v>
      </c>
      <c r="Q19" s="31" t="s">
        <v>850</v>
      </c>
      <c r="R19" s="111">
        <f t="shared" si="2"/>
        <v>17.713789012423636</v>
      </c>
      <c r="S19" s="112">
        <f t="shared" si="3"/>
        <v>17.713789012423636</v>
      </c>
      <c r="T19" s="113">
        <f t="shared" si="4"/>
        <v>6.0936420057474952E-3</v>
      </c>
      <c r="W19" s="114">
        <f t="shared" si="8"/>
        <v>0.97329269581174582</v>
      </c>
    </row>
    <row r="20" spans="1:23" x14ac:dyDescent="0.25">
      <c r="A20" s="6">
        <v>1</v>
      </c>
      <c r="B20" s="13" t="s">
        <v>868</v>
      </c>
      <c r="C20" s="13" t="s">
        <v>869</v>
      </c>
      <c r="D20" s="114">
        <f>'CO2'!AE46</f>
        <v>26.4369356266061</v>
      </c>
      <c r="E20" s="116"/>
      <c r="F20" s="114">
        <f>'CH4'!AE46</f>
        <v>1.483376929090726E-3</v>
      </c>
      <c r="G20" s="114">
        <f>N2O!AE46</f>
        <v>1.0202586880692309E-2</v>
      </c>
      <c r="H20" s="116"/>
      <c r="I20" s="116"/>
      <c r="J20" s="116"/>
      <c r="K20" s="114">
        <f>D20+E20+F20*PCG!$C$5+G20*PCG!$C$6+H20+I20+J20</f>
        <v>29.514390940279675</v>
      </c>
      <c r="Q20" s="31" t="s">
        <v>855</v>
      </c>
      <c r="R20" s="111">
        <f t="shared" si="2"/>
        <v>17.713789012423636</v>
      </c>
      <c r="S20" s="112">
        <f t="shared" si="3"/>
        <v>17.713789012423636</v>
      </c>
      <c r="T20" s="113">
        <f t="shared" si="4"/>
        <v>6.0936420057474952E-3</v>
      </c>
      <c r="W20" s="114">
        <f t="shared" si="8"/>
        <v>0.97938633781749329</v>
      </c>
    </row>
    <row r="21" spans="1:23" x14ac:dyDescent="0.25">
      <c r="A21" s="6">
        <v>1</v>
      </c>
      <c r="B21" s="13" t="s">
        <v>871</v>
      </c>
      <c r="C21" s="13" t="s">
        <v>872</v>
      </c>
      <c r="D21" s="114">
        <f>'CO2'!AE47</f>
        <v>14.568790450478298</v>
      </c>
      <c r="E21" s="116"/>
      <c r="F21" s="114">
        <f>'CH4'!AE47</f>
        <v>1.3496000412108755E-3</v>
      </c>
      <c r="G21" s="114">
        <f>N2O!AE47</f>
        <v>3.8560001177453571E-4</v>
      </c>
      <c r="H21" s="116"/>
      <c r="I21" s="116"/>
      <c r="J21" s="116"/>
      <c r="K21" s="114">
        <f>D21+E21+F21*PCG!$C$5+G21*PCG!$C$6+H21+I21+J21</f>
        <v>14.717439255017382</v>
      </c>
      <c r="Q21" s="31" t="s">
        <v>857</v>
      </c>
      <c r="R21" s="111">
        <f t="shared" si="2"/>
        <v>17.197655678497007</v>
      </c>
      <c r="S21" s="112">
        <f t="shared" si="3"/>
        <v>17.197655678497007</v>
      </c>
      <c r="T21" s="113">
        <f t="shared" si="4"/>
        <v>5.9160892663547007E-3</v>
      </c>
      <c r="W21" s="114">
        <f t="shared" si="8"/>
        <v>0.98530242708384796</v>
      </c>
    </row>
    <row r="22" spans="1:23" x14ac:dyDescent="0.25">
      <c r="A22" s="6">
        <v>1</v>
      </c>
      <c r="B22" s="13" t="s">
        <v>873</v>
      </c>
      <c r="C22" s="13" t="s">
        <v>839</v>
      </c>
      <c r="D22" s="114">
        <f>'CO2'!AE34</f>
        <v>94.344933008144451</v>
      </c>
      <c r="E22" s="116"/>
      <c r="F22" s="114">
        <f>'CH4'!AE34</f>
        <v>6.5975947121122238E-4</v>
      </c>
      <c r="G22" s="114">
        <f>N2O!AE34</f>
        <v>2.6390378848448895E-3</v>
      </c>
      <c r="H22" s="116"/>
      <c r="I22" s="116"/>
      <c r="J22" s="116"/>
      <c r="K22" s="114">
        <f>D22+E22+F22*PCG!$C$5+G22*PCG!$C$6+H22+I22+J22</f>
        <v>95.147860284608498</v>
      </c>
      <c r="Q22" s="31" t="s">
        <v>866</v>
      </c>
      <c r="R22" s="111">
        <f t="shared" si="2"/>
        <v>16.590847859781512</v>
      </c>
      <c r="S22" s="112">
        <f t="shared" si="3"/>
        <v>16.590847859781512</v>
      </c>
      <c r="T22" s="113">
        <f t="shared" si="4"/>
        <v>5.7073439995488596E-3</v>
      </c>
      <c r="W22" s="114">
        <f t="shared" si="8"/>
        <v>0.99100977108339683</v>
      </c>
    </row>
    <row r="23" spans="1:23" x14ac:dyDescent="0.25">
      <c r="A23" s="6">
        <v>1</v>
      </c>
      <c r="B23" s="13" t="s">
        <v>874</v>
      </c>
      <c r="C23" s="13" t="s">
        <v>862</v>
      </c>
      <c r="D23" s="114">
        <f>'CO2'!AE52</f>
        <v>19.981536855104583</v>
      </c>
      <c r="E23" s="116"/>
      <c r="F23" s="114">
        <f>'CH4'!AE52</f>
        <v>2.5921481682924099E-2</v>
      </c>
      <c r="G23" s="114">
        <f>N2O!AE52</f>
        <v>2.1652539030102345E-3</v>
      </c>
      <c r="H23" s="116"/>
      <c r="I23" s="116"/>
      <c r="J23" s="116"/>
      <c r="K23" s="114">
        <f>D23+E23+F23*PCG!$C$5+G23*PCG!$C$6+H23+I23+J23</f>
        <v>21.274819560274736</v>
      </c>
      <c r="Q23" s="31" t="s">
        <v>872</v>
      </c>
      <c r="R23" s="111">
        <f t="shared" si="2"/>
        <v>14.717439255017382</v>
      </c>
      <c r="S23" s="112">
        <f t="shared" si="3"/>
        <v>14.717439255017382</v>
      </c>
      <c r="T23" s="113">
        <f t="shared" si="4"/>
        <v>5.0628810131198724E-3</v>
      </c>
      <c r="W23" s="114">
        <f t="shared" si="8"/>
        <v>0.99607265209651674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0.29248855084610459</v>
      </c>
      <c r="E24" s="32">
        <f t="shared" ref="E24:J24" si="11">SUM(E25:E28)</f>
        <v>0</v>
      </c>
      <c r="F24" s="32">
        <f t="shared" si="11"/>
        <v>2.0054508085229399</v>
      </c>
      <c r="G24" s="32">
        <f t="shared" si="11"/>
        <v>9.5385449771638788E-3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9">
        <f>SUM(K25:K28)</f>
        <v>53.271245167114436</v>
      </c>
      <c r="Q24" s="31" t="s">
        <v>870</v>
      </c>
      <c r="R24" s="111">
        <f t="shared" si="2"/>
        <v>9.4427257334119172</v>
      </c>
      <c r="S24" s="112">
        <f t="shared" si="3"/>
        <v>9.4427257334119172</v>
      </c>
      <c r="T24" s="113">
        <f t="shared" si="4"/>
        <v>3.2483502054538056E-3</v>
      </c>
      <c r="W24" s="114">
        <f t="shared" si="8"/>
        <v>0.99932100230197052</v>
      </c>
    </row>
    <row r="25" spans="1:23" x14ac:dyDescent="0.25">
      <c r="A25" s="6">
        <v>1</v>
      </c>
      <c r="B25" s="13" t="s">
        <v>877</v>
      </c>
      <c r="C25" s="13" t="s">
        <v>724</v>
      </c>
      <c r="D25" s="116"/>
      <c r="E25" s="116"/>
      <c r="F25" s="114">
        <f>'CH4'!AE426</f>
        <v>1.4449258162689431</v>
      </c>
      <c r="G25" s="114">
        <f>N2O!AE426</f>
        <v>0</v>
      </c>
      <c r="H25" s="116"/>
      <c r="I25" s="116"/>
      <c r="J25" s="116"/>
      <c r="K25" s="114">
        <f>D25+E25+F25*PCG!$C$5+G25*PCG!$C$6+H25+I25+J25</f>
        <v>36.12314540672358</v>
      </c>
      <c r="Q25" s="31" t="s">
        <v>896</v>
      </c>
      <c r="R25" s="111">
        <f t="shared" si="2"/>
        <v>0.60088311502026936</v>
      </c>
      <c r="S25" s="112">
        <f t="shared" si="3"/>
        <v>0.60088311502026936</v>
      </c>
      <c r="T25" s="113">
        <f t="shared" si="4"/>
        <v>2.0670713576095227E-4</v>
      </c>
      <c r="W25" s="114">
        <f t="shared" si="8"/>
        <v>0.9995277094377315</v>
      </c>
    </row>
    <row r="26" spans="1:23" x14ac:dyDescent="0.25">
      <c r="A26" s="6">
        <v>1</v>
      </c>
      <c r="B26" s="13" t="s">
        <v>878</v>
      </c>
      <c r="C26" s="13" t="s">
        <v>879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  <c r="Q26" s="31" t="s">
        <v>889</v>
      </c>
      <c r="R26" s="111">
        <f t="shared" si="2"/>
        <v>0.60088311502026936</v>
      </c>
      <c r="S26" s="112">
        <f t="shared" si="3"/>
        <v>0.60088311502026936</v>
      </c>
      <c r="T26" s="113">
        <f t="shared" si="4"/>
        <v>2.0670713576095227E-4</v>
      </c>
      <c r="W26" s="114">
        <f t="shared" si="8"/>
        <v>0.99973441657349249</v>
      </c>
    </row>
    <row r="27" spans="1:23" x14ac:dyDescent="0.25">
      <c r="A27" s="6">
        <v>1</v>
      </c>
      <c r="B27" s="13" t="s">
        <v>880</v>
      </c>
      <c r="C27" s="13" t="s">
        <v>875</v>
      </c>
      <c r="D27" s="114">
        <f>'CO2'!AE431</f>
        <v>0.29248855084610459</v>
      </c>
      <c r="E27" s="116"/>
      <c r="F27" s="114">
        <f>'CH4'!AE431</f>
        <v>8.305237054588327E-3</v>
      </c>
      <c r="G27" s="114">
        <f>N2O!AE431</f>
        <v>1.9171954160581887E-4</v>
      </c>
      <c r="H27" s="116"/>
      <c r="I27" s="116"/>
      <c r="J27" s="116"/>
      <c r="K27" s="114">
        <f>D27+E27+F27*PCG!$C$5+G27*PCG!$C$6+H27+I27+J27</f>
        <v>0.55725190060934671</v>
      </c>
      <c r="Q27" s="31" t="s">
        <v>875</v>
      </c>
      <c r="R27" s="111">
        <f t="shared" si="2"/>
        <v>0.55725190060934671</v>
      </c>
      <c r="S27" s="112">
        <f t="shared" si="3"/>
        <v>0.55725190060934671</v>
      </c>
      <c r="T27" s="113">
        <f t="shared" si="4"/>
        <v>1.916977551755957E-4</v>
      </c>
      <c r="W27" s="114">
        <f t="shared" si="8"/>
        <v>0.99992611432866807</v>
      </c>
    </row>
    <row r="28" spans="1:23" x14ac:dyDescent="0.25">
      <c r="A28" s="6">
        <v>1</v>
      </c>
      <c r="B28" s="13" t="s">
        <v>881</v>
      </c>
      <c r="C28" s="13" t="s">
        <v>866</v>
      </c>
      <c r="D28" s="116"/>
      <c r="E28" s="116"/>
      <c r="F28" s="114">
        <f>'CH4'!AE434</f>
        <v>0.55221975519940836</v>
      </c>
      <c r="G28" s="114">
        <f>N2O!AE434</f>
        <v>9.3468254355580597E-3</v>
      </c>
      <c r="H28" s="116"/>
      <c r="I28" s="116"/>
      <c r="J28" s="116"/>
      <c r="K28" s="114">
        <f>D28+E28+F28*PCG!$C$5+G28*PCG!$C$6+H28+I28+J28</f>
        <v>16.590847859781512</v>
      </c>
      <c r="Q28" s="31" t="s">
        <v>859</v>
      </c>
      <c r="R28" s="111">
        <f t="shared" si="2"/>
        <v>0.20853112536615301</v>
      </c>
      <c r="S28" s="112">
        <f t="shared" si="3"/>
        <v>0.20853112536615301</v>
      </c>
      <c r="T28" s="113">
        <f t="shared" si="4"/>
        <v>7.173586769864803E-5</v>
      </c>
      <c r="W28" s="114">
        <f t="shared" si="8"/>
        <v>0.99999785019636667</v>
      </c>
    </row>
    <row r="29" spans="1:23" x14ac:dyDescent="0.25">
      <c r="A29" s="6">
        <v>1</v>
      </c>
      <c r="B29" s="6" t="s">
        <v>882</v>
      </c>
      <c r="C29" s="31" t="s">
        <v>743</v>
      </c>
      <c r="D29" s="32">
        <f>D30+D31</f>
        <v>2.0332746568966287</v>
      </c>
      <c r="E29" s="32">
        <f t="shared" ref="E29:K29" si="12">E30+E31</f>
        <v>0</v>
      </c>
      <c r="F29" s="32">
        <f t="shared" si="12"/>
        <v>0</v>
      </c>
      <c r="G29" s="32">
        <f t="shared" si="12"/>
        <v>1.5638521456829619E-5</v>
      </c>
      <c r="H29" s="32">
        <f t="shared" si="12"/>
        <v>38.872872487144342</v>
      </c>
      <c r="I29" s="32">
        <f t="shared" si="12"/>
        <v>0</v>
      </c>
      <c r="J29" s="32">
        <f t="shared" si="12"/>
        <v>3.0760903137940554E-2</v>
      </c>
      <c r="K29" s="32">
        <f t="shared" si="12"/>
        <v>40.941568326573048</v>
      </c>
      <c r="Q29" s="31" t="s">
        <v>884</v>
      </c>
      <c r="R29" s="111">
        <f t="shared" si="2"/>
        <v>6.2493280604748276E-3</v>
      </c>
      <c r="S29" s="112">
        <f t="shared" si="3"/>
        <v>6.2493280604748276E-3</v>
      </c>
      <c r="T29" s="113">
        <f t="shared" si="4"/>
        <v>2.1498036332202871E-6</v>
      </c>
      <c r="W29" s="114">
        <f t="shared" si="8"/>
        <v>0.99999999999999989</v>
      </c>
    </row>
    <row r="30" spans="1:23" x14ac:dyDescent="0.25">
      <c r="A30" s="6">
        <v>1</v>
      </c>
      <c r="B30" s="13" t="s">
        <v>883</v>
      </c>
      <c r="C30" s="13" t="s">
        <v>884</v>
      </c>
      <c r="D30" s="114">
        <f>'CO2'!AE112+'CO2'!AE122+'CO2'!AE141</f>
        <v>6.2493280604748276E-3</v>
      </c>
      <c r="E30" s="116"/>
      <c r="F30" s="114">
        <f>'CH4'!AE112+'CH4'!AE122+'CH4'!AE141</f>
        <v>0</v>
      </c>
      <c r="G30" s="114">
        <f>N2O!AE112+N2O!AE122+N2O!AE141</f>
        <v>0</v>
      </c>
      <c r="H30" s="116"/>
      <c r="I30" s="116"/>
      <c r="J30" s="116"/>
      <c r="K30" s="114">
        <f>D30+E30+F30*PCG!$C$5+G30*PCG!$C$6+H30+I30+J30</f>
        <v>6.2493280604748276E-3</v>
      </c>
      <c r="Q30" s="31" t="s">
        <v>42</v>
      </c>
      <c r="R30" s="111">
        <f t="shared" si="2"/>
        <v>0</v>
      </c>
      <c r="S30" s="112">
        <f t="shared" si="3"/>
        <v>0</v>
      </c>
      <c r="T30" s="113">
        <f t="shared" si="4"/>
        <v>0</v>
      </c>
      <c r="W30" s="114">
        <f t="shared" si="8"/>
        <v>0.99999999999999989</v>
      </c>
    </row>
    <row r="31" spans="1:23" x14ac:dyDescent="0.25">
      <c r="A31" s="6">
        <v>1</v>
      </c>
      <c r="B31" s="13" t="s">
        <v>885</v>
      </c>
      <c r="C31" s="13" t="s">
        <v>842</v>
      </c>
      <c r="D31" s="114">
        <f>'CO2'!AE149+'CO2'!AE160+'CO2'!AE173+'CO2'!AE187</f>
        <v>2.0270253288361539</v>
      </c>
      <c r="E31" s="116"/>
      <c r="F31" s="114">
        <f>'CH4'!AE149+'CH4'!AE160+'CH4'!AE173+'CH4'!AE187</f>
        <v>0</v>
      </c>
      <c r="G31" s="114">
        <f>N2O!AE149+N2O!AE160+N2O!AE173+N2O!AE187</f>
        <v>1.5638521456829619E-5</v>
      </c>
      <c r="H31" s="114">
        <f>HFC!AE149+HFC!AE160+HFC!AE173+HFC!AE187</f>
        <v>38.872872487144342</v>
      </c>
      <c r="I31" s="114">
        <f>PFC!AE149+PFC!AE160+PFC!AE173+PFC!AE187</f>
        <v>0</v>
      </c>
      <c r="J31" s="114">
        <f>'SF6'!AE149+'SF6'!AE160+'SF6'!AE173+'SF6'!AE187</f>
        <v>3.0760903137940554E-2</v>
      </c>
      <c r="K31" s="114">
        <f>D31+E31+F31*PCG!$C$5+G31*PCG!$C$6+H31+I31+J31</f>
        <v>40.935318998512571</v>
      </c>
      <c r="Q31" s="31" t="s">
        <v>861</v>
      </c>
      <c r="R31" s="111">
        <f t="shared" si="2"/>
        <v>0</v>
      </c>
      <c r="S31" s="112">
        <f t="shared" si="3"/>
        <v>0</v>
      </c>
      <c r="T31" s="113">
        <f t="shared" si="4"/>
        <v>0</v>
      </c>
      <c r="W31" s="114">
        <f t="shared" si="8"/>
        <v>0.99999999999999989</v>
      </c>
    </row>
    <row r="32" spans="1:23" x14ac:dyDescent="0.25">
      <c r="A32" s="6">
        <v>1</v>
      </c>
      <c r="B32" s="6" t="s">
        <v>886</v>
      </c>
      <c r="C32" s="31" t="s">
        <v>845</v>
      </c>
      <c r="D32" s="32">
        <f t="shared" ref="D32:K32" si="13">SUM(D33:D34)</f>
        <v>0.66538795093715786</v>
      </c>
      <c r="E32" s="32">
        <f t="shared" si="13"/>
        <v>-190.4670315245661</v>
      </c>
      <c r="F32" s="32">
        <f t="shared" si="13"/>
        <v>0.40900359264615255</v>
      </c>
      <c r="G32" s="32">
        <f t="shared" si="13"/>
        <v>2.6062412737281639E-2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-171.8099547617652</v>
      </c>
      <c r="Q32" s="31" t="s">
        <v>864</v>
      </c>
      <c r="R32" s="111">
        <f t="shared" si="2"/>
        <v>0</v>
      </c>
      <c r="S32" s="112">
        <f t="shared" si="3"/>
        <v>0</v>
      </c>
      <c r="T32" s="113">
        <f t="shared" si="4"/>
        <v>0</v>
      </c>
      <c r="W32" s="114">
        <f t="shared" si="8"/>
        <v>0.99999999999999989</v>
      </c>
    </row>
    <row r="33" spans="1:23" x14ac:dyDescent="0.25">
      <c r="A33" s="6">
        <v>1</v>
      </c>
      <c r="B33" s="13" t="s">
        <v>888</v>
      </c>
      <c r="C33" s="13" t="s">
        <v>391</v>
      </c>
      <c r="D33" s="144">
        <f>'CO2'!$AE$191</f>
        <v>0.56255995093715772</v>
      </c>
      <c r="E33" s="116"/>
      <c r="F33" s="114">
        <f>'CH4'!$AE$191</f>
        <v>0.40900042784615254</v>
      </c>
      <c r="G33" s="114">
        <f>N2O!$AE$191</f>
        <v>2.6062123777281638E-2</v>
      </c>
      <c r="H33" s="116"/>
      <c r="I33" s="116"/>
      <c r="J33" s="116"/>
      <c r="K33" s="114">
        <f>D33+E33+F33*PCG!$C$5+G33*PCG!$C$6+H33+I33+J33</f>
        <v>18.554083532720899</v>
      </c>
      <c r="Q33" s="31" t="s">
        <v>879</v>
      </c>
      <c r="R33" s="111">
        <f t="shared" si="2"/>
        <v>0</v>
      </c>
      <c r="S33" s="112">
        <f t="shared" si="3"/>
        <v>0</v>
      </c>
      <c r="T33" s="113">
        <f t="shared" si="4"/>
        <v>0</v>
      </c>
      <c r="W33" s="114">
        <f t="shared" si="8"/>
        <v>0.99999999999999989</v>
      </c>
    </row>
    <row r="34" spans="1:23" x14ac:dyDescent="0.25">
      <c r="A34" s="6">
        <v>1</v>
      </c>
      <c r="B34" s="13" t="s">
        <v>890</v>
      </c>
      <c r="C34" s="13" t="s">
        <v>744</v>
      </c>
      <c r="D34" s="114">
        <f>'CO2'!$AE$297</f>
        <v>0.10282800000000017</v>
      </c>
      <c r="E34" s="114">
        <f>'abs CO2'!$AE$297</f>
        <v>-190.4670315245661</v>
      </c>
      <c r="F34" s="144">
        <f>'CH4'!$AE$297</f>
        <v>3.1648000000000002E-6</v>
      </c>
      <c r="G34" s="144">
        <f>N2O!$AE$297</f>
        <v>2.8896000000000001E-7</v>
      </c>
      <c r="H34" s="116"/>
      <c r="I34" s="116"/>
      <c r="J34" s="116"/>
      <c r="K34" s="114">
        <f>D34+E34+F34*PCG!$C$5+G34*PCG!$C$6+H34+I34+J34</f>
        <v>-190.36403829448611</v>
      </c>
      <c r="Q34" s="31" t="s">
        <v>887</v>
      </c>
      <c r="R34" s="111">
        <f t="shared" si="2"/>
        <v>0</v>
      </c>
      <c r="S34" s="112">
        <f t="shared" si="3"/>
        <v>0</v>
      </c>
      <c r="T34" s="113">
        <f t="shared" si="4"/>
        <v>0</v>
      </c>
      <c r="W34" s="114">
        <f t="shared" si="8"/>
        <v>0.99999999999999989</v>
      </c>
    </row>
    <row r="35" spans="1:23" x14ac:dyDescent="0.25">
      <c r="A35" s="6">
        <v>2</v>
      </c>
      <c r="B35" s="6" t="s">
        <v>838</v>
      </c>
      <c r="C35" s="31" t="s">
        <v>848</v>
      </c>
      <c r="D35" s="32"/>
      <c r="E35" s="32"/>
      <c r="F35" s="32"/>
      <c r="G35" s="32"/>
      <c r="H35" s="32"/>
      <c r="I35" s="32"/>
      <c r="J35" s="32"/>
      <c r="K35" s="32">
        <f>SUM(K36:K39)+K42</f>
        <v>929.64623058094946</v>
      </c>
      <c r="Q35" s="31" t="s">
        <v>891</v>
      </c>
      <c r="R35" s="111">
        <f t="shared" si="2"/>
        <v>0</v>
      </c>
      <c r="S35" s="112">
        <f t="shared" si="3"/>
        <v>0</v>
      </c>
      <c r="T35" s="113">
        <f t="shared" si="4"/>
        <v>0</v>
      </c>
      <c r="W35" s="114" t="e">
        <f>+#REF!+T35</f>
        <v>#REF!</v>
      </c>
    </row>
    <row r="36" spans="1:23" x14ac:dyDescent="0.25">
      <c r="A36" s="6">
        <v>2</v>
      </c>
      <c r="B36" s="13" t="s">
        <v>840</v>
      </c>
      <c r="C36" s="13" t="s">
        <v>837</v>
      </c>
      <c r="D36" s="116"/>
      <c r="E36" s="116"/>
      <c r="F36" s="116"/>
      <c r="G36" s="116"/>
      <c r="H36" s="116"/>
      <c r="I36" s="116"/>
      <c r="J36" s="116"/>
      <c r="K36" s="114">
        <v>94.931302302190986</v>
      </c>
      <c r="Q36" s="31" t="s">
        <v>892</v>
      </c>
      <c r="R36" s="111">
        <f t="shared" si="2"/>
        <v>0</v>
      </c>
      <c r="S36" s="112"/>
      <c r="T36" s="113">
        <f t="shared" si="4"/>
        <v>0</v>
      </c>
      <c r="W36" s="114" t="e">
        <f t="shared" si="8"/>
        <v>#REF!</v>
      </c>
    </row>
    <row r="37" spans="1:23" x14ac:dyDescent="0.25">
      <c r="A37" s="6">
        <v>2</v>
      </c>
      <c r="B37" s="13" t="s">
        <v>843</v>
      </c>
      <c r="C37" s="13" t="s">
        <v>846</v>
      </c>
      <c r="D37" s="116"/>
      <c r="E37" s="116"/>
      <c r="F37" s="116"/>
      <c r="G37" s="116"/>
      <c r="H37" s="116"/>
      <c r="I37" s="116"/>
      <c r="J37" s="116"/>
      <c r="K37" s="114">
        <v>77.554102337008018</v>
      </c>
      <c r="Q37" s="31" t="s">
        <v>893</v>
      </c>
      <c r="R37" s="111">
        <f t="shared" si="2"/>
        <v>0</v>
      </c>
      <c r="S37" s="114"/>
      <c r="T37" s="113">
        <f t="shared" si="4"/>
        <v>0</v>
      </c>
      <c r="W37" s="114" t="e">
        <f>+W36+T37</f>
        <v>#REF!</v>
      </c>
    </row>
    <row r="38" spans="1:23" x14ac:dyDescent="0.25">
      <c r="A38" s="6">
        <v>2</v>
      </c>
      <c r="B38" s="13" t="s">
        <v>847</v>
      </c>
      <c r="C38" s="13" t="s">
        <v>853</v>
      </c>
      <c r="D38" s="116"/>
      <c r="E38" s="116"/>
      <c r="F38" s="116"/>
      <c r="G38" s="116"/>
      <c r="H38" s="116"/>
      <c r="I38" s="116"/>
      <c r="J38" s="116"/>
      <c r="K38" s="114">
        <v>747.11721709331835</v>
      </c>
    </row>
    <row r="39" spans="1:23" x14ac:dyDescent="0.25">
      <c r="A39" s="6">
        <v>2</v>
      </c>
      <c r="B39" s="13" t="s">
        <v>849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0.60088311502026936</v>
      </c>
    </row>
    <row r="40" spans="1:23" x14ac:dyDescent="0.25">
      <c r="A40" s="6">
        <v>2</v>
      </c>
      <c r="B40" s="13" t="s">
        <v>852</v>
      </c>
      <c r="C40" s="13" t="s">
        <v>887</v>
      </c>
      <c r="D40" s="116"/>
      <c r="E40" s="116"/>
      <c r="F40" s="116"/>
      <c r="G40" s="116"/>
      <c r="H40" s="116"/>
      <c r="I40" s="116"/>
      <c r="J40" s="116"/>
      <c r="K40" s="114">
        <v>0</v>
      </c>
      <c r="Q40" s="120" t="s">
        <v>240</v>
      </c>
      <c r="R40" s="121"/>
      <c r="S40" s="112">
        <f>SUM(S5:S37)</f>
        <v>2906.9297139077207</v>
      </c>
      <c r="T40" s="114">
        <f>SUM(T5:T37)</f>
        <v>0.99999999999999989</v>
      </c>
    </row>
    <row r="41" spans="1:23" x14ac:dyDescent="0.25">
      <c r="A41" s="6">
        <v>2</v>
      </c>
      <c r="B41" s="13" t="s">
        <v>854</v>
      </c>
      <c r="C41" s="13" t="s">
        <v>889</v>
      </c>
      <c r="D41" s="116"/>
      <c r="E41" s="116"/>
      <c r="F41" s="116"/>
      <c r="G41" s="116"/>
      <c r="H41" s="116"/>
      <c r="I41" s="116"/>
      <c r="J41" s="116"/>
      <c r="K41" s="114">
        <v>0.60088311502026936</v>
      </c>
    </row>
    <row r="42" spans="1:23" x14ac:dyDescent="0.25">
      <c r="A42" s="6">
        <v>2</v>
      </c>
      <c r="B42" s="13" t="s">
        <v>856</v>
      </c>
      <c r="C42" s="13" t="s">
        <v>870</v>
      </c>
      <c r="D42" s="116"/>
      <c r="E42" s="116"/>
      <c r="F42" s="116"/>
      <c r="G42" s="116"/>
      <c r="H42" s="116"/>
      <c r="I42" s="116"/>
      <c r="J42" s="116"/>
      <c r="K42" s="114">
        <v>9.4427257334119172</v>
      </c>
    </row>
    <row r="43" spans="1:23" x14ac:dyDescent="0.25">
      <c r="A43" s="6">
        <v>2</v>
      </c>
      <c r="B43" s="6" t="s">
        <v>865</v>
      </c>
      <c r="C43" s="31" t="s">
        <v>851</v>
      </c>
      <c r="D43" s="32"/>
      <c r="E43" s="32"/>
      <c r="F43" s="32"/>
      <c r="G43" s="32"/>
      <c r="H43" s="32"/>
      <c r="I43" s="32"/>
      <c r="J43" s="32"/>
      <c r="K43" s="32">
        <f>SUM(K44:K48)</f>
        <v>0</v>
      </c>
    </row>
    <row r="44" spans="1:23" x14ac:dyDescent="0.25">
      <c r="A44" s="6">
        <v>2</v>
      </c>
      <c r="B44" s="13" t="s">
        <v>867</v>
      </c>
      <c r="C44" s="13" t="s">
        <v>891</v>
      </c>
      <c r="D44" s="116"/>
      <c r="E44" s="116"/>
      <c r="F44" s="116"/>
      <c r="G44" s="116"/>
      <c r="H44" s="116"/>
      <c r="I44" s="116"/>
      <c r="J44" s="116"/>
      <c r="K44" s="114">
        <v>0</v>
      </c>
    </row>
    <row r="45" spans="1:23" x14ac:dyDescent="0.25">
      <c r="A45" s="6">
        <v>2</v>
      </c>
      <c r="B45" s="13" t="s">
        <v>868</v>
      </c>
      <c r="C45" s="13" t="s">
        <v>892</v>
      </c>
      <c r="D45" s="116"/>
      <c r="E45" s="116"/>
      <c r="F45" s="116"/>
      <c r="G45" s="116"/>
      <c r="H45" s="116"/>
      <c r="I45" s="116"/>
      <c r="J45" s="116"/>
      <c r="K45" s="114">
        <v>0</v>
      </c>
    </row>
    <row r="46" spans="1:23" x14ac:dyDescent="0.25">
      <c r="A46" s="6">
        <v>2</v>
      </c>
      <c r="B46" s="13" t="s">
        <v>871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23" x14ac:dyDescent="0.25">
      <c r="A47" s="6">
        <v>2</v>
      </c>
      <c r="B47" s="13" t="s">
        <v>873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23" x14ac:dyDescent="0.25">
      <c r="A48" s="6">
        <v>2</v>
      </c>
      <c r="B48" s="13" t="s">
        <v>874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8" priority="3" operator="lessThan">
      <formula>0</formula>
    </cfRule>
  </conditionalFormatting>
  <conditionalFormatting sqref="C25:C28">
    <cfRule type="cellIs" dxfId="47" priority="2" operator="lessThan">
      <formula>0</formula>
    </cfRule>
  </conditionalFormatting>
  <conditionalFormatting sqref="T40">
    <cfRule type="cellIs" dxfId="46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J100"/>
  <sheetViews>
    <sheetView tabSelected="1" topLeftCell="A43" zoomScale="70" zoomScaleNormal="70" workbookViewId="0">
      <selection activeCell="W83" sqref="W83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">
        <v>903</v>
      </c>
      <c r="C1">
        <v>2</v>
      </c>
    </row>
    <row r="2" spans="1:32" x14ac:dyDescent="0.25">
      <c r="C2" s="105" t="s">
        <v>821</v>
      </c>
      <c r="D2" s="106">
        <f>D5-CO2eq!C4</f>
        <v>0</v>
      </c>
      <c r="E2" s="106">
        <f>E5-CO2eq!D4</f>
        <v>0</v>
      </c>
      <c r="F2" s="106">
        <f>F5-CO2eq!E4</f>
        <v>0</v>
      </c>
      <c r="G2" s="106">
        <f>G5-CO2eq!F4</f>
        <v>0</v>
      </c>
      <c r="H2" s="106">
        <f>H5-CO2eq!G4</f>
        <v>0</v>
      </c>
      <c r="I2" s="106">
        <f>I5-CO2eq!H4</f>
        <v>0</v>
      </c>
      <c r="J2" s="106">
        <f>J5-CO2eq!I4</f>
        <v>0</v>
      </c>
      <c r="K2" s="106">
        <f>K5-CO2eq!J4</f>
        <v>0</v>
      </c>
      <c r="L2" s="106">
        <f>L5-CO2eq!K4</f>
        <v>0</v>
      </c>
      <c r="M2" s="106">
        <f>M5-CO2eq!L4</f>
        <v>0</v>
      </c>
      <c r="N2" s="106">
        <f>N5-CO2eq!M4</f>
        <v>0</v>
      </c>
      <c r="O2" s="106">
        <f>O5-CO2eq!N4</f>
        <v>0</v>
      </c>
      <c r="P2" s="106">
        <f>P5-CO2eq!O4</f>
        <v>0</v>
      </c>
      <c r="Q2" s="106">
        <f>Q5-CO2eq!P4</f>
        <v>0</v>
      </c>
      <c r="R2" s="106">
        <f>R5-CO2eq!Q4</f>
        <v>0</v>
      </c>
      <c r="S2" s="106">
        <f>S5-CO2eq!R4</f>
        <v>0</v>
      </c>
      <c r="T2" s="106">
        <f>T5-CO2eq!S4</f>
        <v>0</v>
      </c>
      <c r="U2" s="106">
        <f>U5-CO2eq!T4</f>
        <v>0</v>
      </c>
      <c r="V2" s="106">
        <f>V5-CO2eq!U4</f>
        <v>0</v>
      </c>
      <c r="W2" s="106">
        <f>W5-CO2eq!V4</f>
        <v>0</v>
      </c>
      <c r="X2" s="106">
        <f>X5-CO2eq!W4</f>
        <v>0</v>
      </c>
      <c r="Y2" s="106">
        <f>Y5-CO2eq!X4</f>
        <v>0</v>
      </c>
      <c r="Z2" s="106">
        <f>Z5-CO2eq!Y4</f>
        <v>0</v>
      </c>
      <c r="AA2" s="106">
        <f>AA5-CO2eq!Z4</f>
        <v>0</v>
      </c>
      <c r="AB2" s="106">
        <f>AB5-CO2eq!AA4</f>
        <v>0</v>
      </c>
      <c r="AC2" s="106">
        <f>AC5-CO2eq!AB4</f>
        <v>0</v>
      </c>
      <c r="AD2" s="106">
        <f>AD5-CO2eq!AC4</f>
        <v>0</v>
      </c>
      <c r="AE2" s="106">
        <f>AE5-CO2eq!AD4</f>
        <v>0</v>
      </c>
      <c r="AF2" s="106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390.61818413482456</v>
      </c>
      <c r="E5" s="32">
        <f t="shared" si="0"/>
        <v>367.24736966629195</v>
      </c>
      <c r="F5" s="32">
        <f t="shared" si="0"/>
        <v>407.67080764276864</v>
      </c>
      <c r="G5" s="32">
        <f t="shared" si="0"/>
        <v>417.60965756875936</v>
      </c>
      <c r="H5" s="32">
        <f t="shared" si="0"/>
        <v>522.80541063465012</v>
      </c>
      <c r="I5" s="32">
        <f t="shared" si="0"/>
        <v>623.46802422435019</v>
      </c>
      <c r="J5" s="32">
        <f t="shared" si="0"/>
        <v>684.45490122290403</v>
      </c>
      <c r="K5" s="32">
        <f t="shared" si="0"/>
        <v>905.54302720756516</v>
      </c>
      <c r="L5" s="32">
        <f t="shared" si="0"/>
        <v>970.01995861850787</v>
      </c>
      <c r="M5" s="32">
        <f t="shared" si="0"/>
        <v>2007.8034033809929</v>
      </c>
      <c r="N5" s="32">
        <f t="shared" si="0"/>
        <v>2047.0604066788517</v>
      </c>
      <c r="O5" s="32">
        <f t="shared" si="0"/>
        <v>1797.1505524900294</v>
      </c>
      <c r="P5" s="32">
        <f t="shared" si="0"/>
        <v>1630.5791980237223</v>
      </c>
      <c r="Q5" s="32">
        <f t="shared" si="0"/>
        <v>1426.0669595404374</v>
      </c>
      <c r="R5" s="32">
        <f t="shared" si="0"/>
        <v>1423.5661310700914</v>
      </c>
      <c r="S5" s="32">
        <f t="shared" si="0"/>
        <v>1400.0364166060915</v>
      </c>
      <c r="T5" s="32">
        <f t="shared" si="0"/>
        <v>1818.2738811506408</v>
      </c>
      <c r="U5" s="32">
        <f t="shared" si="0"/>
        <v>2131.9836089557248</v>
      </c>
      <c r="V5" s="32">
        <f t="shared" si="0"/>
        <v>2273.7053441577923</v>
      </c>
      <c r="W5" s="32">
        <f t="shared" si="0"/>
        <v>2442.2502195307247</v>
      </c>
      <c r="X5" s="32">
        <f t="shared" si="0"/>
        <v>2495.005678774975</v>
      </c>
      <c r="Y5" s="32">
        <f t="shared" si="0"/>
        <v>2550.8070292507273</v>
      </c>
      <c r="Z5" s="32">
        <f t="shared" si="0"/>
        <v>2159.5103381181648</v>
      </c>
      <c r="AA5" s="32">
        <f t="shared" si="0"/>
        <v>2142.4176071276443</v>
      </c>
      <c r="AB5" s="32">
        <f t="shared" si="0"/>
        <v>2279.2475418574013</v>
      </c>
      <c r="AC5" s="32">
        <f t="shared" si="0"/>
        <v>2521.7348848870633</v>
      </c>
      <c r="AD5" s="32">
        <f t="shared" si="0"/>
        <v>2034.8556219113245</v>
      </c>
      <c r="AE5" s="32">
        <f>+AE7+AE18+AE24+AE29+AE32</f>
        <v>1557.5501795604298</v>
      </c>
      <c r="AF5" s="32">
        <f>+AF7+AF18+AF24+AF29+AF32</f>
        <v>1578.2407346103548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423.92526361394539</v>
      </c>
      <c r="E6" s="32">
        <f t="shared" si="1"/>
        <v>410.91473811651827</v>
      </c>
      <c r="F6" s="32">
        <f t="shared" si="1"/>
        <v>405.80110753447326</v>
      </c>
      <c r="G6" s="32">
        <f t="shared" si="1"/>
        <v>388.6926089123321</v>
      </c>
      <c r="H6" s="32">
        <f t="shared" si="1"/>
        <v>442.65745445977507</v>
      </c>
      <c r="I6" s="32">
        <f t="shared" si="1"/>
        <v>512.2149386271725</v>
      </c>
      <c r="J6" s="32">
        <f t="shared" si="1"/>
        <v>693.00623694078547</v>
      </c>
      <c r="K6" s="32">
        <f t="shared" si="1"/>
        <v>832.07012124624089</v>
      </c>
      <c r="L6" s="32">
        <f t="shared" si="1"/>
        <v>964.86074917832309</v>
      </c>
      <c r="M6" s="32">
        <f t="shared" si="1"/>
        <v>1164.7799052006712</v>
      </c>
      <c r="N6" s="32">
        <f t="shared" si="1"/>
        <v>908.74895465714189</v>
      </c>
      <c r="O6" s="32">
        <f t="shared" si="1"/>
        <v>736.39508514851525</v>
      </c>
      <c r="P6" s="32">
        <f t="shared" si="1"/>
        <v>821.90090907076205</v>
      </c>
      <c r="Q6" s="32">
        <f t="shared" si="1"/>
        <v>829.66620479059623</v>
      </c>
      <c r="R6" s="32">
        <f t="shared" si="1"/>
        <v>954.71253243979595</v>
      </c>
      <c r="S6" s="32">
        <f t="shared" si="1"/>
        <v>1101.3122416601577</v>
      </c>
      <c r="T6" s="32">
        <f t="shared" si="1"/>
        <v>1142.3914795899395</v>
      </c>
      <c r="U6" s="32">
        <f t="shared" si="1"/>
        <v>1412.2033940479423</v>
      </c>
      <c r="V6" s="32">
        <f t="shared" si="1"/>
        <v>1506.5642624935322</v>
      </c>
      <c r="W6" s="32">
        <f t="shared" si="1"/>
        <v>1500.152836762122</v>
      </c>
      <c r="X6" s="32">
        <f t="shared" si="1"/>
        <v>1506.9681641970201</v>
      </c>
      <c r="Y6" s="32">
        <f t="shared" si="1"/>
        <v>1527.5962256636901</v>
      </c>
      <c r="Z6" s="32">
        <f t="shared" si="1"/>
        <v>1822.8964960755745</v>
      </c>
      <c r="AA6" s="32">
        <f t="shared" si="1"/>
        <v>1877.1558612347994</v>
      </c>
      <c r="AB6" s="32">
        <f t="shared" si="1"/>
        <v>1902.0310988835897</v>
      </c>
      <c r="AC6" s="32">
        <f t="shared" si="1"/>
        <v>2165.4743053620718</v>
      </c>
      <c r="AD6" s="32">
        <f t="shared" si="1"/>
        <v>1813.9493698289386</v>
      </c>
      <c r="AE6" s="32">
        <f>AE35+AE43</f>
        <v>1803.0566248181499</v>
      </c>
      <c r="AF6" s="32">
        <f>AF35+AF43</f>
        <v>929.64623058094946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338.33950836040026</v>
      </c>
      <c r="E7" s="32">
        <f t="shared" si="2"/>
        <v>311.51670995269092</v>
      </c>
      <c r="F7" s="32">
        <f t="shared" si="2"/>
        <v>319.30583654707243</v>
      </c>
      <c r="G7" s="32">
        <f t="shared" si="2"/>
        <v>295.95196582838383</v>
      </c>
      <c r="H7" s="32">
        <f t="shared" si="2"/>
        <v>392.97576877421631</v>
      </c>
      <c r="I7" s="32">
        <f t="shared" si="2"/>
        <v>450.05783646993848</v>
      </c>
      <c r="J7" s="32">
        <f t="shared" si="2"/>
        <v>479.89552817695869</v>
      </c>
      <c r="K7" s="32">
        <f t="shared" si="2"/>
        <v>644.25248579644074</v>
      </c>
      <c r="L7" s="32">
        <f t="shared" si="2"/>
        <v>696.46261631844402</v>
      </c>
      <c r="M7" s="32">
        <f t="shared" si="2"/>
        <v>1758.386078429098</v>
      </c>
      <c r="N7" s="32">
        <f t="shared" si="2"/>
        <v>1802.6911075809971</v>
      </c>
      <c r="O7" s="32">
        <f t="shared" si="2"/>
        <v>1556.1323775557589</v>
      </c>
      <c r="P7" s="32">
        <f t="shared" si="2"/>
        <v>1363.8162656573634</v>
      </c>
      <c r="Q7" s="32">
        <f t="shared" si="2"/>
        <v>1120.1635288701918</v>
      </c>
      <c r="R7" s="32">
        <f t="shared" si="2"/>
        <v>1099.575584614641</v>
      </c>
      <c r="S7" s="32">
        <f t="shared" si="2"/>
        <v>1078.7729367913075</v>
      </c>
      <c r="T7" s="32">
        <f t="shared" si="2"/>
        <v>1517.8659055716614</v>
      </c>
      <c r="U7" s="32">
        <f t="shared" si="2"/>
        <v>1813.3560982721683</v>
      </c>
      <c r="V7" s="32">
        <f t="shared" si="2"/>
        <v>1899.8474814881636</v>
      </c>
      <c r="W7" s="32">
        <f t="shared" si="2"/>
        <v>2090.891573706253</v>
      </c>
      <c r="X7" s="32">
        <f t="shared" si="2"/>
        <v>2154.0923941262063</v>
      </c>
      <c r="Y7" s="32">
        <f t="shared" si="2"/>
        <v>2179.4998526828385</v>
      </c>
      <c r="Z7" s="32">
        <f t="shared" si="2"/>
        <v>1765.5058458113199</v>
      </c>
      <c r="AA7" s="32">
        <f t="shared" si="2"/>
        <v>1733.4113867084402</v>
      </c>
      <c r="AB7" s="32">
        <f t="shared" si="2"/>
        <v>1901.94126808082</v>
      </c>
      <c r="AC7" s="32">
        <f t="shared" si="2"/>
        <v>2100.0958159613588</v>
      </c>
      <c r="AD7" s="32">
        <f t="shared" si="2"/>
        <v>1574.4222004167352</v>
      </c>
      <c r="AE7" s="32">
        <f t="shared" si="2"/>
        <v>1084.4310453927899</v>
      </c>
      <c r="AF7" s="32">
        <f t="shared" si="2"/>
        <v>1079.311410182848</v>
      </c>
    </row>
    <row r="8" spans="1:32" x14ac:dyDescent="0.25">
      <c r="A8" s="6">
        <v>1</v>
      </c>
      <c r="B8" s="13" t="s">
        <v>840</v>
      </c>
      <c r="C8" s="13" t="s">
        <v>841</v>
      </c>
      <c r="D8" s="115">
        <f>CO2eq!C55</f>
        <v>16.580846008162062</v>
      </c>
      <c r="E8" s="115">
        <f>CO2eq!D55</f>
        <v>17.581775033034528</v>
      </c>
      <c r="F8" s="115">
        <f>CO2eq!E55</f>
        <v>20.541169629768333</v>
      </c>
      <c r="G8" s="115">
        <f>CO2eq!F55</f>
        <v>23.823347780663376</v>
      </c>
      <c r="H8" s="115">
        <f>CO2eq!G55</f>
        <v>24.100198818464861</v>
      </c>
      <c r="I8" s="115">
        <f>CO2eq!H55</f>
        <v>23.931002215322351</v>
      </c>
      <c r="J8" s="115">
        <f>CO2eq!I55</f>
        <v>21.996929697724184</v>
      </c>
      <c r="K8" s="115">
        <f>CO2eq!J55</f>
        <v>23.205152942922265</v>
      </c>
      <c r="L8" s="115">
        <f>CO2eq!K55</f>
        <v>22.374603687942368</v>
      </c>
      <c r="M8" s="115">
        <f>CO2eq!L55</f>
        <v>23.69100072781627</v>
      </c>
      <c r="N8" s="115">
        <f>CO2eq!M55</f>
        <v>23.963955608012292</v>
      </c>
      <c r="O8" s="115">
        <f>CO2eq!N55</f>
        <v>24.873427725328924</v>
      </c>
      <c r="P8" s="115">
        <f>CO2eq!O55</f>
        <v>23.595936835750017</v>
      </c>
      <c r="Q8" s="115">
        <f>CO2eq!P55</f>
        <v>21.135012511831452</v>
      </c>
      <c r="R8" s="115">
        <f>CO2eq!Q55</f>
        <v>22.688714303953702</v>
      </c>
      <c r="S8" s="115">
        <f>CO2eq!R55</f>
        <v>22.220937270052932</v>
      </c>
      <c r="T8" s="115">
        <f>CO2eq!S55</f>
        <v>22.60968498433229</v>
      </c>
      <c r="U8" s="115">
        <f>CO2eq!T55</f>
        <v>24.631942901080645</v>
      </c>
      <c r="V8" s="115">
        <f>CO2eq!U55</f>
        <v>23.542115587330155</v>
      </c>
      <c r="W8" s="115">
        <f>CO2eq!V55</f>
        <v>25.208250738297739</v>
      </c>
      <c r="X8" s="115">
        <f>CO2eq!W55</f>
        <v>26.11780576055607</v>
      </c>
      <c r="Y8" s="115">
        <f>CO2eq!X55</f>
        <v>26.536528128247379</v>
      </c>
      <c r="Z8" s="115">
        <f>CO2eq!Y55</f>
        <v>26.555751373731582</v>
      </c>
      <c r="AA8" s="115">
        <f>CO2eq!Z55</f>
        <v>27.835846612492503</v>
      </c>
      <c r="AB8" s="115">
        <f>CO2eq!AA55</f>
        <v>26.674294730294857</v>
      </c>
      <c r="AC8" s="115">
        <f>CO2eq!AB55</f>
        <v>27.820916694539083</v>
      </c>
      <c r="AD8" s="115">
        <f>CO2eq!AC55</f>
        <v>30.123331163152539</v>
      </c>
      <c r="AE8" s="115">
        <f>CO2eq!AD55</f>
        <v>31.527269720703273</v>
      </c>
      <c r="AF8" s="115">
        <f>CO2eq!AE55</f>
        <v>28.039587886804465</v>
      </c>
    </row>
    <row r="9" spans="1:32" x14ac:dyDescent="0.25">
      <c r="A9" s="6">
        <v>1</v>
      </c>
      <c r="B9" s="13" t="s">
        <v>843</v>
      </c>
      <c r="C9" s="13" t="s">
        <v>844</v>
      </c>
      <c r="D9" s="115">
        <f>CO2eq!C54</f>
        <v>20.001833219650912</v>
      </c>
      <c r="E9" s="115">
        <f>CO2eq!D54</f>
        <v>21.280415214543826</v>
      </c>
      <c r="F9" s="115">
        <f>CO2eq!E54</f>
        <v>22.955690126053334</v>
      </c>
      <c r="G9" s="115">
        <f>CO2eq!F54</f>
        <v>13.313429395694049</v>
      </c>
      <c r="H9" s="115">
        <f>CO2eq!G54</f>
        <v>27.03243643450282</v>
      </c>
      <c r="I9" s="115">
        <f>CO2eq!H54</f>
        <v>28.063398837597624</v>
      </c>
      <c r="J9" s="115">
        <f>CO2eq!I54</f>
        <v>23.594063409525162</v>
      </c>
      <c r="K9" s="115">
        <f>CO2eq!J54</f>
        <v>35.791567160385725</v>
      </c>
      <c r="L9" s="115">
        <f>CO2eq!K54</f>
        <v>21.521105609775294</v>
      </c>
      <c r="M9" s="115">
        <f>CO2eq!L54</f>
        <v>22.14569918377482</v>
      </c>
      <c r="N9" s="115">
        <f>CO2eq!M54</f>
        <v>23.447877783212824</v>
      </c>
      <c r="O9" s="115">
        <f>CO2eq!N54</f>
        <v>21.115307750086718</v>
      </c>
      <c r="P9" s="115">
        <f>CO2eq!O54</f>
        <v>23.432800016427965</v>
      </c>
      <c r="Q9" s="115">
        <f>CO2eq!P54</f>
        <v>31.540440080119033</v>
      </c>
      <c r="R9" s="115">
        <f>CO2eq!Q54</f>
        <v>36.463527139076078</v>
      </c>
      <c r="S9" s="115">
        <f>CO2eq!R54</f>
        <v>32.758068492296722</v>
      </c>
      <c r="T9" s="115">
        <f>CO2eq!S54</f>
        <v>36.26970621227197</v>
      </c>
      <c r="U9" s="115">
        <f>CO2eq!T54</f>
        <v>44.826143389653133</v>
      </c>
      <c r="V9" s="115">
        <f>CO2eq!U54</f>
        <v>48.819796342939284</v>
      </c>
      <c r="W9" s="115">
        <f>CO2eq!V54</f>
        <v>45.388431095546693</v>
      </c>
      <c r="X9" s="115">
        <f>CO2eq!W54</f>
        <v>58.893316705782922</v>
      </c>
      <c r="Y9" s="115">
        <f>CO2eq!X54</f>
        <v>55.557606762728938</v>
      </c>
      <c r="Z9" s="115">
        <f>CO2eq!Y54</f>
        <v>52.163812492384153</v>
      </c>
      <c r="AA9" s="115">
        <f>CO2eq!Z54</f>
        <v>40.18685708852491</v>
      </c>
      <c r="AB9" s="115">
        <f>CO2eq!AA54</f>
        <v>41.501404960682194</v>
      </c>
      <c r="AC9" s="115">
        <f>CO2eq!AB54</f>
        <v>38.424398153661279</v>
      </c>
      <c r="AD9" s="115">
        <f>CO2eq!AC54</f>
        <v>53.311526916433948</v>
      </c>
      <c r="AE9" s="115">
        <f>CO2eq!AD54</f>
        <v>59.908085937587849</v>
      </c>
      <c r="AF9" s="115">
        <f>CO2eq!AE54</f>
        <v>59.96752445010187</v>
      </c>
    </row>
    <row r="10" spans="1:32" x14ac:dyDescent="0.25">
      <c r="A10" s="6">
        <v>1</v>
      </c>
      <c r="B10" s="13" t="s">
        <v>847</v>
      </c>
      <c r="C10" s="13" t="s">
        <v>44</v>
      </c>
      <c r="D10" s="115">
        <f>CO2eq!C17</f>
        <v>170.31866067097013</v>
      </c>
      <c r="E10" s="115">
        <f>CO2eq!D17</f>
        <v>140.3477231345544</v>
      </c>
      <c r="F10" s="115">
        <f>CO2eq!E17</f>
        <v>158.37590879930963</v>
      </c>
      <c r="G10" s="115">
        <f>CO2eq!F17</f>
        <v>157.89258782165768</v>
      </c>
      <c r="H10" s="115">
        <f>CO2eq!G17</f>
        <v>239.53455835188134</v>
      </c>
      <c r="I10" s="115">
        <f>CO2eq!H17</f>
        <v>314.50508775207578</v>
      </c>
      <c r="J10" s="115">
        <f>CO2eq!I17</f>
        <v>328.39552223657387</v>
      </c>
      <c r="K10" s="115">
        <f>CO2eq!J17</f>
        <v>490.04187911551753</v>
      </c>
      <c r="L10" s="115">
        <f>CO2eq!K17</f>
        <v>447.51742798990284</v>
      </c>
      <c r="M10" s="115">
        <f>CO2eq!L17</f>
        <v>649.40513982638981</v>
      </c>
      <c r="N10" s="115">
        <f>CO2eq!M17</f>
        <v>660.50755502101993</v>
      </c>
      <c r="O10" s="115">
        <f>CO2eq!N17</f>
        <v>714.57566393507</v>
      </c>
      <c r="P10" s="115">
        <f>CO2eq!O17</f>
        <v>653.60347812746318</v>
      </c>
      <c r="Q10" s="115">
        <f>CO2eq!P17</f>
        <v>590.23538523652837</v>
      </c>
      <c r="R10" s="115">
        <f>CO2eq!Q17</f>
        <v>546.37605012710594</v>
      </c>
      <c r="S10" s="115">
        <f>CO2eq!R17</f>
        <v>567.74749693945887</v>
      </c>
      <c r="T10" s="115">
        <f>CO2eq!S17</f>
        <v>616.68016900908356</v>
      </c>
      <c r="U10" s="115">
        <f>CO2eq!T17</f>
        <v>632.00897323803952</v>
      </c>
      <c r="V10" s="115">
        <f>CO2eq!U17</f>
        <v>718.87439464745535</v>
      </c>
      <c r="W10" s="115">
        <f>CO2eq!V17</f>
        <v>875.77168956705793</v>
      </c>
      <c r="X10" s="115">
        <f>CO2eq!W17</f>
        <v>893.18381565518973</v>
      </c>
      <c r="Y10" s="115">
        <f>CO2eq!X17</f>
        <v>922.85702361684798</v>
      </c>
      <c r="Z10" s="115">
        <f>CO2eq!Y17</f>
        <v>728.2194460399553</v>
      </c>
      <c r="AA10" s="115">
        <f>CO2eq!Z17</f>
        <v>799.6652047699323</v>
      </c>
      <c r="AB10" s="115">
        <f>CO2eq!AA17</f>
        <v>962.42888247725932</v>
      </c>
      <c r="AC10" s="115">
        <f>CO2eq!AB17</f>
        <v>1052.7651933426066</v>
      </c>
      <c r="AD10" s="115">
        <f>CO2eq!AC17</f>
        <v>973.22742166289026</v>
      </c>
      <c r="AE10" s="115">
        <f>CO2eq!AD17</f>
        <v>920.42711562476177</v>
      </c>
      <c r="AF10" s="115">
        <f>CO2eq!AE17</f>
        <v>956.18432202965482</v>
      </c>
    </row>
    <row r="11" spans="1:32" x14ac:dyDescent="0.25">
      <c r="A11" s="6">
        <v>1</v>
      </c>
      <c r="B11" s="13" t="s">
        <v>849</v>
      </c>
      <c r="C11" s="13" t="s">
        <v>850</v>
      </c>
      <c r="D11" s="117">
        <f t="shared" ref="D11:AD11" si="3">+D12+D13</f>
        <v>91.520275806424692</v>
      </c>
      <c r="E11" s="117">
        <f t="shared" si="3"/>
        <v>75.58367598900989</v>
      </c>
      <c r="F11" s="117">
        <f t="shared" si="3"/>
        <v>57.465826658740063</v>
      </c>
      <c r="G11" s="117">
        <f t="shared" si="3"/>
        <v>59.485346416741876</v>
      </c>
      <c r="H11" s="117">
        <f t="shared" si="3"/>
        <v>61.116386963089745</v>
      </c>
      <c r="I11" s="117">
        <f t="shared" si="3"/>
        <v>59.021985929651159</v>
      </c>
      <c r="J11" s="117">
        <f t="shared" si="3"/>
        <v>72.83681590488068</v>
      </c>
      <c r="K11" s="117">
        <f t="shared" si="3"/>
        <v>53.097773557598281</v>
      </c>
      <c r="L11" s="117">
        <f t="shared" si="3"/>
        <v>199.32992990118618</v>
      </c>
      <c r="M11" s="117">
        <f t="shared" si="3"/>
        <v>1045.7817643381973</v>
      </c>
      <c r="N11" s="117">
        <f t="shared" si="3"/>
        <v>1074.175496757814</v>
      </c>
      <c r="O11" s="117">
        <f t="shared" si="3"/>
        <v>782.99731704101168</v>
      </c>
      <c r="P11" s="117">
        <f t="shared" si="3"/>
        <v>641.69506167877091</v>
      </c>
      <c r="Q11" s="117">
        <f t="shared" si="3"/>
        <v>451.04948333277298</v>
      </c>
      <c r="R11" s="117">
        <f t="shared" si="3"/>
        <v>439.24565179313549</v>
      </c>
      <c r="S11" s="117">
        <f t="shared" si="3"/>
        <v>427.29053002759599</v>
      </c>
      <c r="T11" s="117">
        <f t="shared" si="3"/>
        <v>820.98891717549566</v>
      </c>
      <c r="U11" s="117">
        <f t="shared" si="3"/>
        <v>1085.6116892095451</v>
      </c>
      <c r="V11" s="117">
        <f t="shared" si="3"/>
        <v>1073.685620220838</v>
      </c>
      <c r="W11" s="117">
        <f t="shared" si="3"/>
        <v>1105.1903176689527</v>
      </c>
      <c r="X11" s="117">
        <f t="shared" si="3"/>
        <v>1111.8490672298303</v>
      </c>
      <c r="Y11" s="117">
        <f t="shared" si="3"/>
        <v>1087.6345368977429</v>
      </c>
      <c r="Z11" s="117">
        <f t="shared" si="3"/>
        <v>880.837373481903</v>
      </c>
      <c r="AA11" s="117">
        <f t="shared" si="3"/>
        <v>804.25297900459736</v>
      </c>
      <c r="AB11" s="117">
        <f t="shared" si="3"/>
        <v>825.56480120731055</v>
      </c>
      <c r="AC11" s="117">
        <f t="shared" si="3"/>
        <v>924.37074860591417</v>
      </c>
      <c r="AD11" s="117">
        <f t="shared" si="3"/>
        <v>480.42236226131445</v>
      </c>
      <c r="AE11" s="117">
        <f>+AE12+AE13</f>
        <v>28.864482632767906</v>
      </c>
      <c r="AF11" s="117">
        <f>+AF12+AF13</f>
        <v>17.713789012423636</v>
      </c>
    </row>
    <row r="12" spans="1:32" x14ac:dyDescent="0.25">
      <c r="A12" s="6">
        <v>1</v>
      </c>
      <c r="B12" s="13" t="s">
        <v>852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854</v>
      </c>
      <c r="C13" s="13" t="s">
        <v>855</v>
      </c>
      <c r="D13" s="115">
        <f>CO2eq!C10</f>
        <v>91.520275806424692</v>
      </c>
      <c r="E13" s="115">
        <f>CO2eq!D10</f>
        <v>75.58367598900989</v>
      </c>
      <c r="F13" s="115">
        <f>CO2eq!E10</f>
        <v>57.465826658740063</v>
      </c>
      <c r="G13" s="115">
        <f>CO2eq!F10</f>
        <v>59.485346416741876</v>
      </c>
      <c r="H13" s="115">
        <f>CO2eq!G10</f>
        <v>61.116386963089745</v>
      </c>
      <c r="I13" s="115">
        <f>CO2eq!H10</f>
        <v>59.021985929651159</v>
      </c>
      <c r="J13" s="115">
        <f>CO2eq!I10</f>
        <v>72.83681590488068</v>
      </c>
      <c r="K13" s="115">
        <f>CO2eq!J10</f>
        <v>53.097773557598281</v>
      </c>
      <c r="L13" s="115">
        <f>CO2eq!K10</f>
        <v>199.32992990118618</v>
      </c>
      <c r="M13" s="115">
        <f>CO2eq!L10</f>
        <v>1045.7817643381973</v>
      </c>
      <c r="N13" s="115">
        <f>CO2eq!M10</f>
        <v>1074.175496757814</v>
      </c>
      <c r="O13" s="115">
        <f>CO2eq!N10</f>
        <v>782.99731704101168</v>
      </c>
      <c r="P13" s="115">
        <f>CO2eq!O10</f>
        <v>641.69506167877091</v>
      </c>
      <c r="Q13" s="115">
        <f>CO2eq!P10</f>
        <v>451.04948333277298</v>
      </c>
      <c r="R13" s="115">
        <f>CO2eq!Q10</f>
        <v>439.24565179313549</v>
      </c>
      <c r="S13" s="115">
        <f>CO2eq!R10</f>
        <v>427.29053002759599</v>
      </c>
      <c r="T13" s="115">
        <f>CO2eq!S10</f>
        <v>820.98891717549566</v>
      </c>
      <c r="U13" s="115">
        <f>CO2eq!T10</f>
        <v>1085.6116892095451</v>
      </c>
      <c r="V13" s="115">
        <f>CO2eq!U10</f>
        <v>1073.685620220838</v>
      </c>
      <c r="W13" s="115">
        <f>CO2eq!V10</f>
        <v>1105.1903176689527</v>
      </c>
      <c r="X13" s="115">
        <f>CO2eq!W10</f>
        <v>1111.8490672298303</v>
      </c>
      <c r="Y13" s="115">
        <f>CO2eq!X10</f>
        <v>1087.6345368977429</v>
      </c>
      <c r="Z13" s="115">
        <f>CO2eq!Y10</f>
        <v>880.837373481903</v>
      </c>
      <c r="AA13" s="115">
        <f>CO2eq!Z10</f>
        <v>804.25297900459736</v>
      </c>
      <c r="AB13" s="115">
        <f>CO2eq!AA10</f>
        <v>825.56480120731055</v>
      </c>
      <c r="AC13" s="115">
        <f>CO2eq!AB10</f>
        <v>924.37074860591417</v>
      </c>
      <c r="AD13" s="115">
        <f>CO2eq!AC10</f>
        <v>480.42236226131445</v>
      </c>
      <c r="AE13" s="115">
        <f>CO2eq!AD10</f>
        <v>28.864482632767906</v>
      </c>
      <c r="AF13" s="115">
        <f>CO2eq!AE10</f>
        <v>17.713789012423636</v>
      </c>
    </row>
    <row r="14" spans="1:32" x14ac:dyDescent="0.25">
      <c r="A14" s="6">
        <v>1</v>
      </c>
      <c r="B14" s="13" t="s">
        <v>856</v>
      </c>
      <c r="C14" s="13" t="s">
        <v>857</v>
      </c>
      <c r="D14" s="115">
        <f>CO2eq!C56</f>
        <v>39.917892655192496</v>
      </c>
      <c r="E14" s="115">
        <f>CO2eq!D56</f>
        <v>56.723120581548258</v>
      </c>
      <c r="F14" s="115">
        <f>CO2eq!E56</f>
        <v>59.967241333201038</v>
      </c>
      <c r="G14" s="115">
        <f>CO2eq!F56</f>
        <v>41.43725441362681</v>
      </c>
      <c r="H14" s="115">
        <f>CO2eq!G56</f>
        <v>41.192188206277521</v>
      </c>
      <c r="I14" s="115">
        <f>CO2eq!H56</f>
        <v>24.536361735291589</v>
      </c>
      <c r="J14" s="115">
        <f>CO2eq!I56</f>
        <v>33.072196928254833</v>
      </c>
      <c r="K14" s="115">
        <f>CO2eq!J56</f>
        <v>42.116113020016861</v>
      </c>
      <c r="L14" s="115">
        <f>CO2eq!K56</f>
        <v>5.7195491296373868</v>
      </c>
      <c r="M14" s="115">
        <f>CO2eq!L56</f>
        <v>17.362474352919843</v>
      </c>
      <c r="N14" s="115">
        <f>CO2eq!M56</f>
        <v>20.596222410937944</v>
      </c>
      <c r="O14" s="115">
        <f>CO2eq!N56</f>
        <v>12.570661104261502</v>
      </c>
      <c r="P14" s="115">
        <f>CO2eq!O56</f>
        <v>21.488988998951221</v>
      </c>
      <c r="Q14" s="115">
        <f>CO2eq!P56</f>
        <v>26.203207708939924</v>
      </c>
      <c r="R14" s="115">
        <f>CO2eq!Q56</f>
        <v>54.80164125136973</v>
      </c>
      <c r="S14" s="115">
        <f>CO2eq!R56</f>
        <v>28.755904061903049</v>
      </c>
      <c r="T14" s="115">
        <f>CO2eq!S56</f>
        <v>21.317428190477735</v>
      </c>
      <c r="U14" s="115">
        <f>CO2eq!T56</f>
        <v>26.277349533849915</v>
      </c>
      <c r="V14" s="115">
        <f>CO2eq!U56</f>
        <v>34.925554689600823</v>
      </c>
      <c r="W14" s="115">
        <f>CO2eq!V56</f>
        <v>39.332884636397772</v>
      </c>
      <c r="X14" s="115">
        <f>CO2eq!W56</f>
        <v>62.645872934627171</v>
      </c>
      <c r="Y14" s="115">
        <f>CO2eq!X56</f>
        <v>85.290444951732439</v>
      </c>
      <c r="Z14" s="115">
        <f>CO2eq!Y56</f>
        <v>69.129418001883565</v>
      </c>
      <c r="AA14" s="115">
        <f>CO2eq!Z56</f>
        <v>51.785405539481154</v>
      </c>
      <c r="AB14" s="115">
        <f>CO2eq!AA56</f>
        <v>37.252010290651306</v>
      </c>
      <c r="AC14" s="115">
        <f>CO2eq!AB56</f>
        <v>49.132135381584462</v>
      </c>
      <c r="AD14" s="115">
        <f>CO2eq!AC56</f>
        <v>36.763005071966376</v>
      </c>
      <c r="AE14" s="115">
        <f>CO2eq!AD56</f>
        <v>43.141823650302833</v>
      </c>
      <c r="AF14" s="115">
        <f>CO2eq!AE56</f>
        <v>17.197655678497007</v>
      </c>
    </row>
    <row r="15" spans="1:32" x14ac:dyDescent="0.25">
      <c r="A15" s="6">
        <v>1</v>
      </c>
      <c r="B15" s="13" t="s">
        <v>858</v>
      </c>
      <c r="C15" s="13" t="s">
        <v>859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1.4025158402199243</v>
      </c>
      <c r="Y15" s="115">
        <f>CO2eq!X60</f>
        <v>1.6237123255391501</v>
      </c>
      <c r="Z15" s="115">
        <f>CO2eq!Y60</f>
        <v>8.6000444214623588</v>
      </c>
      <c r="AA15" s="115">
        <f>CO2eq!Z60</f>
        <v>9.6850936934119272</v>
      </c>
      <c r="AB15" s="115">
        <f>CO2eq!AA60</f>
        <v>8.5198744146215919</v>
      </c>
      <c r="AC15" s="115">
        <f>CO2eq!AB60</f>
        <v>7.5824237830532919</v>
      </c>
      <c r="AD15" s="115">
        <f>CO2eq!AC60</f>
        <v>0.5745533409777428</v>
      </c>
      <c r="AE15" s="115">
        <f>CO2eq!AD60</f>
        <v>0.56226782666635777</v>
      </c>
      <c r="AF15" s="115">
        <f>CO2eq!AE60</f>
        <v>0.20853112536615301</v>
      </c>
    </row>
    <row r="16" spans="1:32" x14ac:dyDescent="0.25">
      <c r="A16" s="6">
        <v>1</v>
      </c>
      <c r="B16" s="13" t="s">
        <v>860</v>
      </c>
      <c r="C16" s="13" t="s">
        <v>861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863</v>
      </c>
      <c r="C17" s="13" t="s">
        <v>864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0</v>
      </c>
      <c r="AF17" s="114">
        <f>CO2eq!AE80</f>
        <v>0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197.43373143764785</v>
      </c>
      <c r="E18" s="32">
        <f t="shared" si="4"/>
        <v>201.46668762324722</v>
      </c>
      <c r="F18" s="32">
        <f t="shared" si="4"/>
        <v>234.68282927887691</v>
      </c>
      <c r="G18" s="32">
        <f t="shared" si="4"/>
        <v>269.00879178116185</v>
      </c>
      <c r="H18" s="32">
        <f t="shared" si="4"/>
        <v>279.34449754439044</v>
      </c>
      <c r="I18" s="32">
        <f t="shared" si="4"/>
        <v>323.18490307477555</v>
      </c>
      <c r="J18" s="32">
        <f t="shared" si="4"/>
        <v>347.35525822728971</v>
      </c>
      <c r="K18" s="32">
        <f t="shared" si="4"/>
        <v>403.0394549876882</v>
      </c>
      <c r="L18" s="32">
        <f t="shared" si="4"/>
        <v>416.00864646688802</v>
      </c>
      <c r="M18" s="32">
        <f t="shared" si="4"/>
        <v>391.78716283164306</v>
      </c>
      <c r="N18" s="32">
        <f t="shared" si="4"/>
        <v>386.32713790568499</v>
      </c>
      <c r="O18" s="32">
        <f t="shared" si="4"/>
        <v>380.03856084918039</v>
      </c>
      <c r="P18" s="32">
        <f t="shared" si="4"/>
        <v>406.90673998344926</v>
      </c>
      <c r="Q18" s="32">
        <f t="shared" si="4"/>
        <v>443.48704472179901</v>
      </c>
      <c r="R18" s="32">
        <f t="shared" si="4"/>
        <v>455.21731692266434</v>
      </c>
      <c r="S18" s="32">
        <f t="shared" si="4"/>
        <v>455.74795333476862</v>
      </c>
      <c r="T18" s="32">
        <f t="shared" si="4"/>
        <v>428.88392099859738</v>
      </c>
      <c r="U18" s="32">
        <f t="shared" si="4"/>
        <v>440.22691186735022</v>
      </c>
      <c r="V18" s="32">
        <f t="shared" si="4"/>
        <v>500.17112007011974</v>
      </c>
      <c r="W18" s="32">
        <f t="shared" si="4"/>
        <v>477.015259337597</v>
      </c>
      <c r="X18" s="32">
        <f t="shared" si="4"/>
        <v>461.32910093356946</v>
      </c>
      <c r="Y18" s="32">
        <f t="shared" si="4"/>
        <v>484.45240462755464</v>
      </c>
      <c r="Z18" s="32">
        <f t="shared" si="4"/>
        <v>503.75278891085719</v>
      </c>
      <c r="AA18" s="32">
        <f t="shared" si="4"/>
        <v>515.00049987695365</v>
      </c>
      <c r="AB18" s="32">
        <f t="shared" si="4"/>
        <v>473.55163294436971</v>
      </c>
      <c r="AC18" s="32">
        <f t="shared" si="4"/>
        <v>510.97402597182582</v>
      </c>
      <c r="AD18" s="32">
        <f t="shared" si="4"/>
        <v>545.22559393068457</v>
      </c>
      <c r="AE18" s="32">
        <f>+SUM(AE19:AE23)</f>
        <v>552.05469528742617</v>
      </c>
      <c r="AF18" s="32">
        <f>+SUM(AF19:AF23)</f>
        <v>576.52646569558431</v>
      </c>
    </row>
    <row r="19" spans="1:32" x14ac:dyDescent="0.25">
      <c r="A19" s="6">
        <v>1</v>
      </c>
      <c r="B19" s="13" t="s">
        <v>867</v>
      </c>
      <c r="C19" s="13" t="s">
        <v>835</v>
      </c>
      <c r="D19" s="114">
        <f>CO2eq!C35</f>
        <v>117.6937385557414</v>
      </c>
      <c r="E19" s="114">
        <f>CO2eq!D35</f>
        <v>122.87488027924583</v>
      </c>
      <c r="F19" s="114">
        <f>CO2eq!E35</f>
        <v>132.94646962991666</v>
      </c>
      <c r="G19" s="114">
        <f>CO2eq!F35</f>
        <v>147.66528742611581</v>
      </c>
      <c r="H19" s="114">
        <f>CO2eq!G35</f>
        <v>166.22073215960191</v>
      </c>
      <c r="I19" s="114">
        <f>CO2eq!H35</f>
        <v>182.32170648908252</v>
      </c>
      <c r="J19" s="114">
        <f>CO2eq!I35</f>
        <v>197.59188448401829</v>
      </c>
      <c r="K19" s="114">
        <f>CO2eq!J35</f>
        <v>207.39200853110174</v>
      </c>
      <c r="L19" s="114">
        <f>CO2eq!K35</f>
        <v>218.84652101440824</v>
      </c>
      <c r="M19" s="114">
        <f>CO2eq!L35</f>
        <v>228.24268509667533</v>
      </c>
      <c r="N19" s="114">
        <f>CO2eq!M35</f>
        <v>235.78847917476213</v>
      </c>
      <c r="O19" s="114">
        <f>CO2eq!N35</f>
        <v>222.41990590322905</v>
      </c>
      <c r="P19" s="114">
        <f>CO2eq!O35</f>
        <v>244.46568697664998</v>
      </c>
      <c r="Q19" s="114">
        <f>CO2eq!P35</f>
        <v>268.17565920233204</v>
      </c>
      <c r="R19" s="114">
        <f>CO2eq!Q35</f>
        <v>275.22870205486282</v>
      </c>
      <c r="S19" s="114">
        <f>CO2eq!R35</f>
        <v>273.79352153851426</v>
      </c>
      <c r="T19" s="114">
        <f>CO2eq!S35</f>
        <v>265.17155833111008</v>
      </c>
      <c r="U19" s="114">
        <f>CO2eq!T35</f>
        <v>281.27432412232105</v>
      </c>
      <c r="V19" s="114">
        <f>CO2eq!U35</f>
        <v>297.02238998901794</v>
      </c>
      <c r="W19" s="114">
        <f>CO2eq!V35</f>
        <v>316.05046023393493</v>
      </c>
      <c r="X19" s="114">
        <f>CO2eq!W35</f>
        <v>330.85189200270707</v>
      </c>
      <c r="Y19" s="114">
        <f>CO2eq!X35</f>
        <v>353.59499055858737</v>
      </c>
      <c r="Z19" s="114">
        <f>CO2eq!Y35</f>
        <v>358.76043953385329</v>
      </c>
      <c r="AA19" s="114">
        <f>CO2eq!Z35</f>
        <v>381.16658665761628</v>
      </c>
      <c r="AB19" s="114">
        <f>CO2eq!AA35</f>
        <v>348.70207225550297</v>
      </c>
      <c r="AC19" s="114">
        <f>CO2eq!AB35</f>
        <v>375.72492692095159</v>
      </c>
      <c r="AD19" s="114">
        <f>CO2eq!AC35</f>
        <v>383.89957572418768</v>
      </c>
      <c r="AE19" s="114">
        <f>CO2eq!AD35</f>
        <v>407.349526276912</v>
      </c>
      <c r="AF19" s="114">
        <f>CO2eq!AE35</f>
        <v>415.87195565540407</v>
      </c>
    </row>
    <row r="20" spans="1:32" x14ac:dyDescent="0.25">
      <c r="A20" s="6">
        <v>1</v>
      </c>
      <c r="B20" s="13" t="s">
        <v>868</v>
      </c>
      <c r="C20" s="13" t="s">
        <v>869</v>
      </c>
      <c r="D20" s="114">
        <f>CO2eq!C46</f>
        <v>4.1512955481414542</v>
      </c>
      <c r="E20" s="114">
        <f>CO2eq!D46</f>
        <v>4.0413771877394575</v>
      </c>
      <c r="F20" s="114">
        <f>CO2eq!E46</f>
        <v>4.360433281508362</v>
      </c>
      <c r="G20" s="114">
        <f>CO2eq!F46</f>
        <v>3.7010506877192926</v>
      </c>
      <c r="H20" s="114">
        <f>CO2eq!G46</f>
        <v>3.1480201251865245</v>
      </c>
      <c r="I20" s="114">
        <f>CO2eq!H46</f>
        <v>2.6800711876587977</v>
      </c>
      <c r="J20" s="114">
        <f>CO2eq!I46</f>
        <v>3.318183375196607</v>
      </c>
      <c r="K20" s="114">
        <f>CO2eq!J46</f>
        <v>2.977856875176442</v>
      </c>
      <c r="L20" s="114">
        <f>CO2eq!K46</f>
        <v>3.3819945939503873</v>
      </c>
      <c r="M20" s="114">
        <f>CO2eq!L46</f>
        <v>4.21154043774954</v>
      </c>
      <c r="N20" s="114">
        <f>CO2eq!M46</f>
        <v>4.1264588127444988</v>
      </c>
      <c r="O20" s="114">
        <f>CO2eq!N46</f>
        <v>3.9562955627344163</v>
      </c>
      <c r="P20" s="114">
        <f>CO2eq!O46</f>
        <v>4.2753516565033207</v>
      </c>
      <c r="Q20" s="114">
        <f>CO2eq!P46</f>
        <v>4.2966220627545813</v>
      </c>
      <c r="R20" s="114">
        <f>CO2eq!Q46</f>
        <v>4.058050743982335</v>
      </c>
      <c r="S20" s="114">
        <f>CO2eq!R46</f>
        <v>3.8670727005639729</v>
      </c>
      <c r="T20" s="114">
        <f>CO2eq!S46</f>
        <v>4.1956665981476435</v>
      </c>
      <c r="U20" s="114">
        <f>CO2eq!T46</f>
        <v>4.4342309397907318</v>
      </c>
      <c r="V20" s="114">
        <f>CO2eq!U46</f>
        <v>10.327486100999103</v>
      </c>
      <c r="W20" s="114">
        <f>CO2eq!V46</f>
        <v>9.9325163715934224</v>
      </c>
      <c r="X20" s="114">
        <f>CO2eq!W46</f>
        <v>9.8632437264902251</v>
      </c>
      <c r="Y20" s="114">
        <f>CO2eq!X46</f>
        <v>10.224886464138988</v>
      </c>
      <c r="Z20" s="114">
        <f>CO2eq!Y46</f>
        <v>10.328697950256338</v>
      </c>
      <c r="AA20" s="114">
        <f>CO2eq!Z46</f>
        <v>9.7640868958461535</v>
      </c>
      <c r="AB20" s="114">
        <f>CO2eq!AA46</f>
        <v>0</v>
      </c>
      <c r="AC20" s="114">
        <f>CO2eq!AB46</f>
        <v>0</v>
      </c>
      <c r="AD20" s="114">
        <f>CO2eq!AC46</f>
        <v>29.751807149634288</v>
      </c>
      <c r="AE20" s="114">
        <f>CO2eq!AD46</f>
        <v>28.654500110669137</v>
      </c>
      <c r="AF20" s="114">
        <f>CO2eq!AE46</f>
        <v>29.514390940279675</v>
      </c>
    </row>
    <row r="21" spans="1:32" x14ac:dyDescent="0.25">
      <c r="A21" s="6">
        <v>1</v>
      </c>
      <c r="B21" s="13" t="s">
        <v>871</v>
      </c>
      <c r="C21" s="13" t="s">
        <v>872</v>
      </c>
      <c r="D21" s="114">
        <f>CO2eq!C47</f>
        <v>15.511237208189637</v>
      </c>
      <c r="E21" s="114">
        <f>CO2eq!D47</f>
        <v>20.595732139353011</v>
      </c>
      <c r="F21" s="114">
        <f>CO2eq!E47</f>
        <v>25.339548538777105</v>
      </c>
      <c r="G21" s="114">
        <f>CO2eq!F47</f>
        <v>28.394210631718956</v>
      </c>
      <c r="H21" s="114">
        <f>CO2eq!G47</f>
        <v>26.925557822365693</v>
      </c>
      <c r="I21" s="114">
        <f>CO2eq!H47</f>
        <v>40.22307715075938</v>
      </c>
      <c r="J21" s="114">
        <f>CO2eq!I47</f>
        <v>33.909146656921138</v>
      </c>
      <c r="K21" s="114">
        <f>CO2eq!J47</f>
        <v>37.491277161241186</v>
      </c>
      <c r="L21" s="114">
        <f>CO2eq!K47</f>
        <v>36.908507648937835</v>
      </c>
      <c r="M21" s="114">
        <f>CO2eq!L47</f>
        <v>26.23970070131589</v>
      </c>
      <c r="N21" s="114">
        <f>CO2eq!M47</f>
        <v>20.215719976759658</v>
      </c>
      <c r="O21" s="114">
        <f>CO2eq!N47</f>
        <v>15.890041326209609</v>
      </c>
      <c r="P21" s="114">
        <f>CO2eq!O47</f>
        <v>17.041510813025795</v>
      </c>
      <c r="Q21" s="114">
        <f>CO2eq!P47</f>
        <v>13.856571840156676</v>
      </c>
      <c r="R21" s="114">
        <f>CO2eq!Q47</f>
        <v>29.676531982887653</v>
      </c>
      <c r="S21" s="114">
        <f>CO2eq!R47</f>
        <v>35.797843420828542</v>
      </c>
      <c r="T21" s="114">
        <f>CO2eq!S47</f>
        <v>30.025370053148858</v>
      </c>
      <c r="U21" s="114">
        <f>CO2eq!T47</f>
        <v>14.148531611909579</v>
      </c>
      <c r="V21" s="114">
        <f>CO2eq!U47</f>
        <v>38.888134835716201</v>
      </c>
      <c r="W21" s="114">
        <f>CO2eq!V47</f>
        <v>22.971452961910028</v>
      </c>
      <c r="X21" s="114">
        <f>CO2eq!W47</f>
        <v>6.7708492609110715</v>
      </c>
      <c r="Y21" s="114">
        <f>CO2eq!X47</f>
        <v>11.359204847802166</v>
      </c>
      <c r="Z21" s="114">
        <f>CO2eq!Y47</f>
        <v>8.4879030735523777</v>
      </c>
      <c r="AA21" s="114">
        <f>CO2eq!Z47</f>
        <v>17.752726385264751</v>
      </c>
      <c r="AB21" s="114">
        <f>CO2eq!AA47</f>
        <v>32.377224926056506</v>
      </c>
      <c r="AC21" s="114">
        <f>CO2eq!AB47</f>
        <v>6.5601540875058406</v>
      </c>
      <c r="AD21" s="114">
        <f>CO2eq!AC47</f>
        <v>20.477140783206515</v>
      </c>
      <c r="AE21" s="114">
        <f>CO2eq!AD47</f>
        <v>20.590490916256989</v>
      </c>
      <c r="AF21" s="114">
        <f>CO2eq!AE47</f>
        <v>14.717439255017382</v>
      </c>
    </row>
    <row r="22" spans="1:32" x14ac:dyDescent="0.25">
      <c r="A22" s="6">
        <v>1</v>
      </c>
      <c r="B22" s="13" t="s">
        <v>873</v>
      </c>
      <c r="C22" s="13" t="s">
        <v>839</v>
      </c>
      <c r="D22" s="114">
        <f>CO2eq!C34</f>
        <v>32.928437672041966</v>
      </c>
      <c r="E22" s="114">
        <f>CO2eq!D34</f>
        <v>24.564543800421138</v>
      </c>
      <c r="F22" s="114">
        <f>CO2eq!E34</f>
        <v>38.522852020904679</v>
      </c>
      <c r="G22" s="114">
        <f>CO2eq!F34</f>
        <v>51.571598814896014</v>
      </c>
      <c r="H22" s="114">
        <f>CO2eq!G34</f>
        <v>38.910782146800493</v>
      </c>
      <c r="I22" s="114">
        <f>CO2eq!H34</f>
        <v>48.782251749506649</v>
      </c>
      <c r="J22" s="114">
        <f>CO2eq!I34</f>
        <v>58.388906812781308</v>
      </c>
      <c r="K22" s="114">
        <f>CO2eq!J34</f>
        <v>97.394392697685703</v>
      </c>
      <c r="L22" s="114">
        <f>CO2eq!K34</f>
        <v>95.108388325124309</v>
      </c>
      <c r="M22" s="114">
        <f>CO2eq!L34</f>
        <v>65.193316843773843</v>
      </c>
      <c r="N22" s="114">
        <f>CO2eq!M34</f>
        <v>54.567713788622207</v>
      </c>
      <c r="O22" s="114">
        <f>CO2eq!N34</f>
        <v>69.310664040799409</v>
      </c>
      <c r="P22" s="114">
        <f>CO2eq!O34</f>
        <v>57.097548455783645</v>
      </c>
      <c r="Q22" s="114">
        <f>CO2eq!P34</f>
        <v>49.179731287745867</v>
      </c>
      <c r="R22" s="114">
        <f>CO2eq!Q34</f>
        <v>53.257403662359856</v>
      </c>
      <c r="S22" s="114">
        <f>CO2eq!R34</f>
        <v>67.369395974791757</v>
      </c>
      <c r="T22" s="114">
        <f>CO2eq!S34</f>
        <v>62.63557790920904</v>
      </c>
      <c r="U22" s="114">
        <f>CO2eq!T34</f>
        <v>68.950334881219419</v>
      </c>
      <c r="V22" s="114">
        <f>CO2eq!U34</f>
        <v>89.331969085434366</v>
      </c>
      <c r="W22" s="114">
        <f>CO2eq!V34</f>
        <v>64.545060304634916</v>
      </c>
      <c r="X22" s="114">
        <f>CO2eq!W34</f>
        <v>55.718330767342984</v>
      </c>
      <c r="Y22" s="114">
        <f>CO2eq!X34</f>
        <v>61.800311058603597</v>
      </c>
      <c r="Z22" s="114">
        <f>CO2eq!Y34</f>
        <v>85.400403020518496</v>
      </c>
      <c r="AA22" s="114">
        <f>CO2eq!Z34</f>
        <v>68.664111652820239</v>
      </c>
      <c r="AB22" s="114">
        <f>CO2eq!AA34</f>
        <v>60.122604358959009</v>
      </c>
      <c r="AC22" s="114">
        <f>CO2eq!AB34</f>
        <v>100.29062508171366</v>
      </c>
      <c r="AD22" s="114">
        <f>CO2eq!AC34</f>
        <v>85.264111839990136</v>
      </c>
      <c r="AE22" s="114">
        <f>CO2eq!AD34</f>
        <v>73.353567267457748</v>
      </c>
      <c r="AF22" s="114">
        <f>CO2eq!AE34</f>
        <v>95.147860284608498</v>
      </c>
    </row>
    <row r="23" spans="1:32" x14ac:dyDescent="0.25">
      <c r="A23" s="6">
        <v>1</v>
      </c>
      <c r="B23" s="13" t="s">
        <v>874</v>
      </c>
      <c r="C23" s="13" t="s">
        <v>862</v>
      </c>
      <c r="D23" s="114">
        <f>CO2eq!C52</f>
        <v>27.149022453533409</v>
      </c>
      <c r="E23" s="114">
        <f>CO2eq!D52</f>
        <v>29.39015421648779</v>
      </c>
      <c r="F23" s="114">
        <f>CO2eq!E52</f>
        <v>33.513525807770108</v>
      </c>
      <c r="G23" s="114">
        <f>CO2eq!F52</f>
        <v>37.676644220711758</v>
      </c>
      <c r="H23" s="114">
        <f>CO2eq!G52</f>
        <v>44.139405290435782</v>
      </c>
      <c r="I23" s="114">
        <f>CO2eq!H52</f>
        <v>49.177796497768234</v>
      </c>
      <c r="J23" s="114">
        <f>CO2eq!I52</f>
        <v>54.147136898372345</v>
      </c>
      <c r="K23" s="114">
        <f>CO2eq!J52</f>
        <v>57.783919722483198</v>
      </c>
      <c r="L23" s="114">
        <f>CO2eq!K52</f>
        <v>61.763234884467295</v>
      </c>
      <c r="M23" s="114">
        <f>CO2eq!L52</f>
        <v>67.899919752128412</v>
      </c>
      <c r="N23" s="114">
        <f>CO2eq!M52</f>
        <v>71.62876615279653</v>
      </c>
      <c r="O23" s="114">
        <f>CO2eq!N52</f>
        <v>68.461654016207916</v>
      </c>
      <c r="P23" s="114">
        <f>CO2eq!O52</f>
        <v>84.026642081486571</v>
      </c>
      <c r="Q23" s="114">
        <f>CO2eq!P52</f>
        <v>107.97846032880983</v>
      </c>
      <c r="R23" s="114">
        <f>CO2eq!Q52</f>
        <v>92.996628478571665</v>
      </c>
      <c r="S23" s="114">
        <f>CO2eq!R52</f>
        <v>74.92011970007006</v>
      </c>
      <c r="T23" s="114">
        <f>CO2eq!S52</f>
        <v>66.855748106981821</v>
      </c>
      <c r="U23" s="114">
        <f>CO2eq!T52</f>
        <v>71.419490312109474</v>
      </c>
      <c r="V23" s="114">
        <f>CO2eq!U52</f>
        <v>64.601140058952112</v>
      </c>
      <c r="W23" s="114">
        <f>CO2eq!V52</f>
        <v>63.515769465523775</v>
      </c>
      <c r="X23" s="114">
        <f>CO2eq!W52</f>
        <v>58.124785176118095</v>
      </c>
      <c r="Y23" s="114">
        <f>CO2eq!X52</f>
        <v>47.473011698422525</v>
      </c>
      <c r="Z23" s="114">
        <f>CO2eq!Y52</f>
        <v>40.775345332676658</v>
      </c>
      <c r="AA23" s="114">
        <f>CO2eq!Z52</f>
        <v>37.652988285406281</v>
      </c>
      <c r="AB23" s="114">
        <f>CO2eq!AA52</f>
        <v>32.349731403851237</v>
      </c>
      <c r="AC23" s="114">
        <f>CO2eq!AB52</f>
        <v>28.398319881654761</v>
      </c>
      <c r="AD23" s="114">
        <f>CO2eq!AC52</f>
        <v>25.832958433666054</v>
      </c>
      <c r="AE23" s="114">
        <f>CO2eq!AD52</f>
        <v>22.106610716130277</v>
      </c>
      <c r="AF23" s="114">
        <f>CO2eq!AE52</f>
        <v>21.274819560274736</v>
      </c>
    </row>
    <row r="24" spans="1:32" x14ac:dyDescent="0.25">
      <c r="A24" s="6">
        <v>1</v>
      </c>
      <c r="B24" s="6" t="s">
        <v>876</v>
      </c>
      <c r="C24" s="31" t="s">
        <v>722</v>
      </c>
      <c r="D24" s="119">
        <f t="shared" ref="D24:AD24" si="5">SUM(D25:D28)</f>
        <v>8.7478963602410111</v>
      </c>
      <c r="E24" s="119">
        <f t="shared" si="5"/>
        <v>9.3152035165405795</v>
      </c>
      <c r="F24" s="119">
        <f t="shared" si="5"/>
        <v>10.140045953760897</v>
      </c>
      <c r="G24" s="119">
        <f t="shared" si="5"/>
        <v>10.181853569483394</v>
      </c>
      <c r="H24" s="119">
        <f t="shared" si="5"/>
        <v>10.570960014946372</v>
      </c>
      <c r="I24" s="119">
        <f t="shared" si="5"/>
        <v>11.528740453103822</v>
      </c>
      <c r="J24" s="119">
        <f t="shared" si="5"/>
        <v>19.668816090708777</v>
      </c>
      <c r="K24" s="119">
        <f t="shared" si="5"/>
        <v>20.960906835695514</v>
      </c>
      <c r="L24" s="119">
        <f t="shared" si="5"/>
        <v>20.888993640785571</v>
      </c>
      <c r="M24" s="119">
        <f t="shared" si="5"/>
        <v>21.259923913843018</v>
      </c>
      <c r="N24" s="119">
        <f t="shared" si="5"/>
        <v>21.750097806936672</v>
      </c>
      <c r="O24" s="119">
        <f t="shared" si="5"/>
        <v>24.83942425946266</v>
      </c>
      <c r="P24" s="119">
        <f t="shared" si="5"/>
        <v>23.256360727557833</v>
      </c>
      <c r="Q24" s="119">
        <f t="shared" si="5"/>
        <v>25.694542003361253</v>
      </c>
      <c r="R24" s="119">
        <f t="shared" si="5"/>
        <v>30.004104841553996</v>
      </c>
      <c r="S24" s="119">
        <f t="shared" si="5"/>
        <v>27.75610611006438</v>
      </c>
      <c r="T24" s="119">
        <f t="shared" si="5"/>
        <v>31.936874591496753</v>
      </c>
      <c r="U24" s="119">
        <f t="shared" si="5"/>
        <v>34.939642929146274</v>
      </c>
      <c r="V24" s="119">
        <f t="shared" si="5"/>
        <v>31.56956436379804</v>
      </c>
      <c r="W24" s="119">
        <f t="shared" si="5"/>
        <v>30.2386751436227</v>
      </c>
      <c r="X24" s="119">
        <f t="shared" si="5"/>
        <v>32.340722363163636</v>
      </c>
      <c r="Y24" s="119">
        <f t="shared" si="5"/>
        <v>34.13087931705968</v>
      </c>
      <c r="Z24" s="119">
        <f t="shared" si="5"/>
        <v>34.585218154823153</v>
      </c>
      <c r="AA24" s="119">
        <f t="shared" si="5"/>
        <v>36.157055389430965</v>
      </c>
      <c r="AB24" s="119">
        <f t="shared" si="5"/>
        <v>40.325321589998111</v>
      </c>
      <c r="AC24" s="119">
        <f t="shared" si="5"/>
        <v>44.61995219053135</v>
      </c>
      <c r="AD24" s="119">
        <f t="shared" si="5"/>
        <v>47.1855047809361</v>
      </c>
      <c r="AE24" s="119">
        <f>SUM(AE25:AE28)</f>
        <v>51.20837711056501</v>
      </c>
      <c r="AF24" s="119">
        <f>SUM(AF25:AF28)</f>
        <v>53.271245167114429</v>
      </c>
    </row>
    <row r="25" spans="1:32" x14ac:dyDescent="0.25">
      <c r="A25" s="6">
        <v>1</v>
      </c>
      <c r="B25" s="13" t="s">
        <v>877</v>
      </c>
      <c r="C25" s="13" t="s">
        <v>724</v>
      </c>
      <c r="D25" s="114">
        <f>CO2eq!C426</f>
        <v>5.6693086194744406</v>
      </c>
      <c r="E25" s="114">
        <f>CO2eq!D426</f>
        <v>5.838583766822369</v>
      </c>
      <c r="F25" s="114">
        <f>CO2eq!E426</f>
        <v>6.039281725566136</v>
      </c>
      <c r="G25" s="114">
        <f>CO2eq!F426</f>
        <v>6.3878649065338102</v>
      </c>
      <c r="H25" s="114">
        <f>CO2eq!G426</f>
        <v>6.7410993237181476</v>
      </c>
      <c r="I25" s="114">
        <f>CO2eq!H426</f>
        <v>7.1263747620911433</v>
      </c>
      <c r="J25" s="114">
        <f>CO2eq!I426</f>
        <v>7.5274053145649269</v>
      </c>
      <c r="K25" s="114">
        <f>CO2eq!J426</f>
        <v>7.9360106899950349</v>
      </c>
      <c r="L25" s="114">
        <f>CO2eq!K426</f>
        <v>8.3616203097014896</v>
      </c>
      <c r="M25" s="114">
        <f>CO2eq!L426</f>
        <v>8.7863661997544806</v>
      </c>
      <c r="N25" s="114">
        <f>CO2eq!M426</f>
        <v>9.1914259367257678</v>
      </c>
      <c r="O25" s="114">
        <f>CO2eq!N426</f>
        <v>9.9842684552344867</v>
      </c>
      <c r="P25" s="114">
        <f>CO2eq!O426</f>
        <v>10.75747598510274</v>
      </c>
      <c r="Q25" s="114">
        <f>CO2eq!P426</f>
        <v>11.590717643299286</v>
      </c>
      <c r="R25" s="114">
        <f>CO2eq!Q426</f>
        <v>12.464043949187955</v>
      </c>
      <c r="S25" s="114">
        <f>CO2eq!R426</f>
        <v>13.395071296354054</v>
      </c>
      <c r="T25" s="114">
        <f>CO2eq!S426</f>
        <v>14.314004770829714</v>
      </c>
      <c r="U25" s="114">
        <f>CO2eq!T426</f>
        <v>15.249150704287855</v>
      </c>
      <c r="V25" s="114">
        <f>CO2eq!U426</f>
        <v>16.119313830510727</v>
      </c>
      <c r="W25" s="114">
        <f>CO2eq!V426</f>
        <v>17.04888598975969</v>
      </c>
      <c r="X25" s="114">
        <f>CO2eq!W426</f>
        <v>17.908852131559978</v>
      </c>
      <c r="Y25" s="114">
        <f>CO2eq!X426</f>
        <v>18.859323532065915</v>
      </c>
      <c r="Z25" s="114">
        <f>CO2eq!Y426</f>
        <v>19.990312011021427</v>
      </c>
      <c r="AA25" s="114">
        <f>CO2eq!Z426</f>
        <v>21.3365913734884</v>
      </c>
      <c r="AB25" s="114">
        <f>CO2eq!AA426</f>
        <v>22.872387519115257</v>
      </c>
      <c r="AC25" s="114">
        <f>CO2eq!AB426</f>
        <v>25.095631628344933</v>
      </c>
      <c r="AD25" s="114">
        <f>CO2eq!AC426</f>
        <v>29.385354105147762</v>
      </c>
      <c r="AE25" s="114">
        <f>CO2eq!AD426</f>
        <v>33.909902284479024</v>
      </c>
      <c r="AF25" s="114">
        <f>CO2eq!AE426</f>
        <v>36.123145406723573</v>
      </c>
    </row>
    <row r="26" spans="1:32" x14ac:dyDescent="0.25">
      <c r="A26" s="6">
        <v>1</v>
      </c>
      <c r="B26" s="13" t="s">
        <v>878</v>
      </c>
      <c r="C26" s="13" t="s">
        <v>879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880</v>
      </c>
      <c r="C27" s="13" t="s">
        <v>875</v>
      </c>
      <c r="D27" s="114">
        <f>CO2eq!C431</f>
        <v>0.12248370822428735</v>
      </c>
      <c r="E27" s="114">
        <f>CO2eq!D431</f>
        <v>0.1276180156291396</v>
      </c>
      <c r="F27" s="114">
        <f>CO2eq!E431</f>
        <v>0.16530819011655662</v>
      </c>
      <c r="G27" s="114">
        <f>CO2eq!F431</f>
        <v>0.16879860699761573</v>
      </c>
      <c r="H27" s="114">
        <f>CO2eq!G431</f>
        <v>0.17134771218896896</v>
      </c>
      <c r="I27" s="114">
        <f>CO2eq!H431</f>
        <v>0.17680970181675643</v>
      </c>
      <c r="J27" s="114">
        <f>CO2eq!I431</f>
        <v>0.1804029518058608</v>
      </c>
      <c r="K27" s="114">
        <f>CO2eq!J431</f>
        <v>0.18463696069257213</v>
      </c>
      <c r="L27" s="114">
        <f>CO2eq!K431</f>
        <v>0.18664705764940268</v>
      </c>
      <c r="M27" s="114">
        <f>CO2eq!L431</f>
        <v>0.18504445565209196</v>
      </c>
      <c r="N27" s="114">
        <f>CO2eq!M431</f>
        <v>0.18799735421596858</v>
      </c>
      <c r="O27" s="114">
        <f>CO2eq!N431</f>
        <v>0.19087468658793982</v>
      </c>
      <c r="P27" s="114">
        <f>CO2eq!O431</f>
        <v>0.21504231178860791</v>
      </c>
      <c r="Q27" s="114">
        <f>CO2eq!P431</f>
        <v>0.2261263083438769</v>
      </c>
      <c r="R27" s="114">
        <f>CO2eq!Q431</f>
        <v>0.23998448272696446</v>
      </c>
      <c r="S27" s="114">
        <f>CO2eq!R431</f>
        <v>0.24337589667871479</v>
      </c>
      <c r="T27" s="114">
        <f>CO2eq!S431</f>
        <v>0.25102856891232617</v>
      </c>
      <c r="U27" s="114">
        <f>CO2eq!T431</f>
        <v>0.2441615674067146</v>
      </c>
      <c r="V27" s="114">
        <f>CO2eq!U431</f>
        <v>0.25830334128189103</v>
      </c>
      <c r="W27" s="114">
        <f>CO2eq!V431</f>
        <v>0.2540477775228957</v>
      </c>
      <c r="X27" s="114">
        <f>CO2eq!W431</f>
        <v>0.27220694696422443</v>
      </c>
      <c r="Y27" s="114">
        <f>CO2eq!X431</f>
        <v>0.30489881966826615</v>
      </c>
      <c r="Z27" s="114">
        <f>CO2eq!Y431</f>
        <v>0.34383668655139332</v>
      </c>
      <c r="AA27" s="114">
        <f>CO2eq!Z431</f>
        <v>0.37574650073017662</v>
      </c>
      <c r="AB27" s="114">
        <f>CO2eq!AA431</f>
        <v>0.38759095711675179</v>
      </c>
      <c r="AC27" s="114">
        <f>CO2eq!AB431</f>
        <v>0.70791733204191565</v>
      </c>
      <c r="AD27" s="114">
        <f>CO2eq!AC431</f>
        <v>0.52769751108374996</v>
      </c>
      <c r="AE27" s="114">
        <f>CO2eq!AD431</f>
        <v>0.51201805465571637</v>
      </c>
      <c r="AF27" s="114">
        <f>CO2eq!AE431</f>
        <v>0.55725190060934671</v>
      </c>
    </row>
    <row r="28" spans="1:32" x14ac:dyDescent="0.25">
      <c r="A28" s="6">
        <v>1</v>
      </c>
      <c r="B28" s="13" t="s">
        <v>881</v>
      </c>
      <c r="C28" s="13" t="s">
        <v>866</v>
      </c>
      <c r="D28" s="114">
        <f>CO2eq!C434</f>
        <v>2.9561040325422834</v>
      </c>
      <c r="E28" s="114">
        <f>CO2eq!D434</f>
        <v>3.3490017340890712</v>
      </c>
      <c r="F28" s="114">
        <f>CO2eq!E434</f>
        <v>3.9354560380782044</v>
      </c>
      <c r="G28" s="114">
        <f>CO2eq!F434</f>
        <v>3.6251900559519674</v>
      </c>
      <c r="H28" s="114">
        <f>CO2eq!G434</f>
        <v>3.6585129790392554</v>
      </c>
      <c r="I28" s="114">
        <f>CO2eq!H434</f>
        <v>4.2255559891959216</v>
      </c>
      <c r="J28" s="114">
        <f>CO2eq!I434</f>
        <v>11.96100782433799</v>
      </c>
      <c r="K28" s="114">
        <f>CO2eq!J434</f>
        <v>12.840259185007907</v>
      </c>
      <c r="L28" s="114">
        <f>CO2eq!K434</f>
        <v>12.340726273434679</v>
      </c>
      <c r="M28" s="114">
        <f>CO2eq!L434</f>
        <v>12.288513258436444</v>
      </c>
      <c r="N28" s="114">
        <f>CO2eq!M434</f>
        <v>12.370674515994935</v>
      </c>
      <c r="O28" s="114">
        <f>CO2eq!N434</f>
        <v>14.664281117640234</v>
      </c>
      <c r="P28" s="114">
        <f>CO2eq!O434</f>
        <v>12.283842430666484</v>
      </c>
      <c r="Q28" s="114">
        <f>CO2eq!P434</f>
        <v>13.87769805171809</v>
      </c>
      <c r="R28" s="114">
        <f>CO2eq!Q434</f>
        <v>17.300076409639075</v>
      </c>
      <c r="S28" s="114">
        <f>CO2eq!R434</f>
        <v>14.117658917031612</v>
      </c>
      <c r="T28" s="114">
        <f>CO2eq!S434</f>
        <v>17.371841251754713</v>
      </c>
      <c r="U28" s="114">
        <f>CO2eq!T434</f>
        <v>19.446330657451703</v>
      </c>
      <c r="V28" s="114">
        <f>CO2eq!U434</f>
        <v>15.191947192005422</v>
      </c>
      <c r="W28" s="114">
        <f>CO2eq!V434</f>
        <v>12.935741376340113</v>
      </c>
      <c r="X28" s="114">
        <f>CO2eq!W434</f>
        <v>14.159663284639432</v>
      </c>
      <c r="Y28" s="114">
        <f>CO2eq!X434</f>
        <v>14.966656965325496</v>
      </c>
      <c r="Z28" s="114">
        <f>CO2eq!Y434</f>
        <v>14.251069457250331</v>
      </c>
      <c r="AA28" s="114">
        <f>CO2eq!Z434</f>
        <v>14.444717515212387</v>
      </c>
      <c r="AB28" s="114">
        <f>CO2eq!AA434</f>
        <v>17.065343113766104</v>
      </c>
      <c r="AC28" s="114">
        <f>CO2eq!AB434</f>
        <v>18.816403230144505</v>
      </c>
      <c r="AD28" s="114">
        <f>CO2eq!AC434</f>
        <v>17.272453164704583</v>
      </c>
      <c r="AE28" s="114">
        <f>CO2eq!AD434</f>
        <v>16.786456771430263</v>
      </c>
      <c r="AF28" s="114">
        <f>CO2eq!AE434</f>
        <v>16.590847859781512</v>
      </c>
    </row>
    <row r="29" spans="1:32" x14ac:dyDescent="0.25">
      <c r="A29" s="6">
        <v>1</v>
      </c>
      <c r="B29" s="6" t="s">
        <v>882</v>
      </c>
      <c r="C29" s="31" t="s">
        <v>743</v>
      </c>
      <c r="D29" s="32">
        <f t="shared" ref="D29:AD29" si="6">D30+D31</f>
        <v>0.71204180688345098</v>
      </c>
      <c r="E29" s="32">
        <f t="shared" si="6"/>
        <v>0.70963123510705706</v>
      </c>
      <c r="F29" s="32">
        <f t="shared" si="6"/>
        <v>0.74574808609801502</v>
      </c>
      <c r="G29" s="32">
        <f t="shared" si="6"/>
        <v>0.75006370183272852</v>
      </c>
      <c r="H29" s="32">
        <f t="shared" si="6"/>
        <v>0.86403193892270547</v>
      </c>
      <c r="I29" s="32">
        <f t="shared" si="6"/>
        <v>0.97858973376456437</v>
      </c>
      <c r="J29" s="32">
        <f t="shared" si="6"/>
        <v>1.2271984889886045</v>
      </c>
      <c r="K29" s="32">
        <f t="shared" si="6"/>
        <v>1.7543878350607898</v>
      </c>
      <c r="L29" s="32">
        <f t="shared" si="6"/>
        <v>1.8016976831214473</v>
      </c>
      <c r="M29" s="32">
        <f t="shared" si="6"/>
        <v>2.1795033325611071</v>
      </c>
      <c r="N29" s="32">
        <f t="shared" si="6"/>
        <v>2.8213123675811098</v>
      </c>
      <c r="O29" s="32">
        <f t="shared" si="6"/>
        <v>3.4509633542180769</v>
      </c>
      <c r="P29" s="32">
        <f t="shared" si="6"/>
        <v>4.2442583051514404</v>
      </c>
      <c r="Q29" s="32">
        <f t="shared" si="6"/>
        <v>6.1843837647812547</v>
      </c>
      <c r="R29" s="32">
        <f t="shared" si="6"/>
        <v>8.7493668787383694</v>
      </c>
      <c r="S29" s="32">
        <f t="shared" si="6"/>
        <v>8.8028275316710509</v>
      </c>
      <c r="T29" s="32">
        <f t="shared" si="6"/>
        <v>10.994160832755069</v>
      </c>
      <c r="U29" s="32">
        <f t="shared" si="6"/>
        <v>14.755610126100075</v>
      </c>
      <c r="V29" s="32">
        <f t="shared" si="6"/>
        <v>13.469369342328537</v>
      </c>
      <c r="W29" s="32">
        <f t="shared" si="6"/>
        <v>15.458237099500661</v>
      </c>
      <c r="X29" s="32">
        <f t="shared" si="6"/>
        <v>18.52797019284727</v>
      </c>
      <c r="Y29" s="32">
        <f t="shared" si="6"/>
        <v>24.524692201372368</v>
      </c>
      <c r="Z29" s="32">
        <f t="shared" si="6"/>
        <v>27.83879426505737</v>
      </c>
      <c r="AA29" s="32">
        <f t="shared" si="6"/>
        <v>30.044035867923849</v>
      </c>
      <c r="AB29" s="32">
        <f t="shared" si="6"/>
        <v>35.716258228722033</v>
      </c>
      <c r="AC29" s="32">
        <f t="shared" si="6"/>
        <v>38.267170453363278</v>
      </c>
      <c r="AD29" s="32">
        <f t="shared" si="6"/>
        <v>40.190443798730776</v>
      </c>
      <c r="AE29" s="32">
        <f>AE30+AE31</f>
        <v>41.868093875051628</v>
      </c>
      <c r="AF29" s="32">
        <f>AF30+AF31</f>
        <v>40.941568326573048</v>
      </c>
    </row>
    <row r="30" spans="1:32" x14ac:dyDescent="0.25">
      <c r="A30" s="6">
        <v>1</v>
      </c>
      <c r="B30" s="13" t="s">
        <v>883</v>
      </c>
      <c r="C30" s="13" t="s">
        <v>884</v>
      </c>
      <c r="D30" s="114">
        <f>CO2eq!C112+CO2eq!C122+CO2eq!C141</f>
        <v>0</v>
      </c>
      <c r="E30" s="114">
        <f>CO2eq!D112+CO2eq!D122+CO2eq!D141</f>
        <v>0</v>
      </c>
      <c r="F30" s="114">
        <f>CO2eq!E112+CO2eq!E122+CO2eq!E141</f>
        <v>0</v>
      </c>
      <c r="G30" s="114">
        <f>CO2eq!F112+CO2eq!F122+CO2eq!F141</f>
        <v>0</v>
      </c>
      <c r="H30" s="114">
        <f>CO2eq!G112+CO2eq!G122+CO2eq!G141</f>
        <v>0</v>
      </c>
      <c r="I30" s="114">
        <f>CO2eq!H112+CO2eq!H122+CO2eq!H141</f>
        <v>0</v>
      </c>
      <c r="J30" s="114">
        <f>CO2eq!I112+CO2eq!I122+CO2eq!I141</f>
        <v>0</v>
      </c>
      <c r="K30" s="114">
        <f>CO2eq!J112+CO2eq!J122+CO2eq!J141</f>
        <v>0</v>
      </c>
      <c r="L30" s="114">
        <f>CO2eq!K112+CO2eq!K122+CO2eq!K141</f>
        <v>0</v>
      </c>
      <c r="M30" s="114">
        <f>CO2eq!L112+CO2eq!L122+CO2eq!L141</f>
        <v>0</v>
      </c>
      <c r="N30" s="114">
        <f>CO2eq!M112+CO2eq!M122+CO2eq!M141</f>
        <v>0</v>
      </c>
      <c r="O30" s="114">
        <f>CO2eq!N112+CO2eq!N122+CO2eq!N141</f>
        <v>0</v>
      </c>
      <c r="P30" s="114">
        <f>CO2eq!O112+CO2eq!O122+CO2eq!O141</f>
        <v>0</v>
      </c>
      <c r="Q30" s="114">
        <f>CO2eq!P112+CO2eq!P122+CO2eq!P141</f>
        <v>0</v>
      </c>
      <c r="R30" s="114">
        <f>CO2eq!Q112+CO2eq!Q122+CO2eq!Q141</f>
        <v>0</v>
      </c>
      <c r="S30" s="114">
        <f>CO2eq!R112+CO2eq!R122+CO2eq!R141</f>
        <v>0</v>
      </c>
      <c r="T30" s="114">
        <f>CO2eq!S112+CO2eq!S122+CO2eq!S141</f>
        <v>0</v>
      </c>
      <c r="U30" s="114">
        <f>CO2eq!T112+CO2eq!T122+CO2eq!T141</f>
        <v>0</v>
      </c>
      <c r="V30" s="114">
        <f>CO2eq!U112+CO2eq!U122+CO2eq!U141</f>
        <v>0</v>
      </c>
      <c r="W30" s="114">
        <f>CO2eq!V112+CO2eq!V122+CO2eq!V141</f>
        <v>0</v>
      </c>
      <c r="X30" s="114">
        <f>CO2eq!W112+CO2eq!W122+CO2eq!W141</f>
        <v>0</v>
      </c>
      <c r="Y30" s="114">
        <f>CO2eq!X112+CO2eq!X122+CO2eq!X141</f>
        <v>0</v>
      </c>
      <c r="Z30" s="114">
        <f>CO2eq!Y112+CO2eq!Y122+CO2eq!Y141</f>
        <v>0</v>
      </c>
      <c r="AA30" s="114">
        <f>CO2eq!Z112+CO2eq!Z122+CO2eq!Z141</f>
        <v>0</v>
      </c>
      <c r="AB30" s="114">
        <f>CO2eq!AA112+CO2eq!AA122+CO2eq!AA141</f>
        <v>0</v>
      </c>
      <c r="AC30" s="114">
        <f>CO2eq!AB112+CO2eq!AB122+CO2eq!AB141</f>
        <v>0</v>
      </c>
      <c r="AD30" s="114">
        <f>CO2eq!AC112+CO2eq!AC122+CO2eq!AC141</f>
        <v>1.1316801317632089E-4</v>
      </c>
      <c r="AE30" s="114">
        <f>CO2eq!AD112+CO2eq!AD122+CO2eq!AD141</f>
        <v>0</v>
      </c>
      <c r="AF30" s="114">
        <f>CO2eq!AE112+CO2eq!AE122+CO2eq!AE141</f>
        <v>6.2493280604748276E-3</v>
      </c>
    </row>
    <row r="31" spans="1:32" x14ac:dyDescent="0.25">
      <c r="A31" s="6">
        <v>1</v>
      </c>
      <c r="B31" s="13" t="s">
        <v>885</v>
      </c>
      <c r="C31" s="13" t="s">
        <v>842</v>
      </c>
      <c r="D31" s="114">
        <f>CO2eq!C149+CO2eq!C160+CO2eq!C173+CO2eq!C187</f>
        <v>0.71204180688345098</v>
      </c>
      <c r="E31" s="114">
        <f>CO2eq!D149+CO2eq!D160+CO2eq!D173+CO2eq!D187</f>
        <v>0.70963123510705706</v>
      </c>
      <c r="F31" s="114">
        <f>CO2eq!E149+CO2eq!E160+CO2eq!E173+CO2eq!E187</f>
        <v>0.74574808609801502</v>
      </c>
      <c r="G31" s="114">
        <f>CO2eq!F149+CO2eq!F160+CO2eq!F173+CO2eq!F187</f>
        <v>0.75006370183272852</v>
      </c>
      <c r="H31" s="114">
        <f>CO2eq!G149+CO2eq!G160+CO2eq!G173+CO2eq!G187</f>
        <v>0.86403193892270547</v>
      </c>
      <c r="I31" s="114">
        <f>CO2eq!H149+CO2eq!H160+CO2eq!H173+CO2eq!H187</f>
        <v>0.97858973376456437</v>
      </c>
      <c r="J31" s="114">
        <f>CO2eq!I149+CO2eq!I160+CO2eq!I173+CO2eq!I187</f>
        <v>1.2271984889886045</v>
      </c>
      <c r="K31" s="114">
        <f>CO2eq!J149+CO2eq!J160+CO2eq!J173+CO2eq!J187</f>
        <v>1.7543878350607898</v>
      </c>
      <c r="L31" s="114">
        <f>CO2eq!K149+CO2eq!K160+CO2eq!K173+CO2eq!K187</f>
        <v>1.8016976831214473</v>
      </c>
      <c r="M31" s="114">
        <f>CO2eq!L149+CO2eq!L160+CO2eq!L173+CO2eq!L187</f>
        <v>2.1795033325611071</v>
      </c>
      <c r="N31" s="114">
        <f>CO2eq!M149+CO2eq!M160+CO2eq!M173+CO2eq!M187</f>
        <v>2.8213123675811098</v>
      </c>
      <c r="O31" s="114">
        <f>CO2eq!N149+CO2eq!N160+CO2eq!N173+CO2eq!N187</f>
        <v>3.4509633542180769</v>
      </c>
      <c r="P31" s="114">
        <f>CO2eq!O149+CO2eq!O160+CO2eq!O173+CO2eq!O187</f>
        <v>4.2442583051514404</v>
      </c>
      <c r="Q31" s="114">
        <f>CO2eq!P149+CO2eq!P160+CO2eq!P173+CO2eq!P187</f>
        <v>6.1843837647812547</v>
      </c>
      <c r="R31" s="114">
        <f>CO2eq!Q149+CO2eq!Q160+CO2eq!Q173+CO2eq!Q187</f>
        <v>8.7493668787383694</v>
      </c>
      <c r="S31" s="114">
        <f>CO2eq!R149+CO2eq!R160+CO2eq!R173+CO2eq!R187</f>
        <v>8.8028275316710509</v>
      </c>
      <c r="T31" s="114">
        <f>CO2eq!S149+CO2eq!S160+CO2eq!S173+CO2eq!S187</f>
        <v>10.994160832755069</v>
      </c>
      <c r="U31" s="114">
        <f>CO2eq!T149+CO2eq!T160+CO2eq!T173+CO2eq!T187</f>
        <v>14.755610126100075</v>
      </c>
      <c r="V31" s="114">
        <f>CO2eq!U149+CO2eq!U160+CO2eq!U173+CO2eq!U187</f>
        <v>13.469369342328537</v>
      </c>
      <c r="W31" s="114">
        <f>CO2eq!V149+CO2eq!V160+CO2eq!V173+CO2eq!V187</f>
        <v>15.458237099500661</v>
      </c>
      <c r="X31" s="114">
        <f>CO2eq!W149+CO2eq!W160+CO2eq!W173+CO2eq!W187</f>
        <v>18.52797019284727</v>
      </c>
      <c r="Y31" s="114">
        <f>CO2eq!X149+CO2eq!X160+CO2eq!X173+CO2eq!X187</f>
        <v>24.524692201372368</v>
      </c>
      <c r="Z31" s="114">
        <f>CO2eq!Y149+CO2eq!Y160+CO2eq!Y173+CO2eq!Y187</f>
        <v>27.83879426505737</v>
      </c>
      <c r="AA31" s="114">
        <f>CO2eq!Z149+CO2eq!Z160+CO2eq!Z173+CO2eq!Z187</f>
        <v>30.044035867923849</v>
      </c>
      <c r="AB31" s="114">
        <f>CO2eq!AA149+CO2eq!AA160+CO2eq!AA173+CO2eq!AA187</f>
        <v>35.716258228722033</v>
      </c>
      <c r="AC31" s="114">
        <f>CO2eq!AB149+CO2eq!AB160+CO2eq!AB173+CO2eq!AB187</f>
        <v>38.267170453363278</v>
      </c>
      <c r="AD31" s="114">
        <f>CO2eq!AC149+CO2eq!AC160+CO2eq!AC173+CO2eq!AC187</f>
        <v>40.190330630717597</v>
      </c>
      <c r="AE31" s="114">
        <f>CO2eq!AD149+CO2eq!AD160+CO2eq!AD173+CO2eq!AD187</f>
        <v>41.868093875051628</v>
      </c>
      <c r="AF31" s="114">
        <f>CO2eq!AE149+CO2eq!AE160+CO2eq!AE173+CO2eq!AE187</f>
        <v>40.935318998512571</v>
      </c>
    </row>
    <row r="32" spans="1:32" x14ac:dyDescent="0.25">
      <c r="A32" s="6">
        <v>1</v>
      </c>
      <c r="B32" s="6" t="s">
        <v>886</v>
      </c>
      <c r="C32" s="31" t="s">
        <v>845</v>
      </c>
      <c r="D32" s="32">
        <f t="shared" ref="D32:AF32" si="7">SUM(D33:D34)</f>
        <v>-154.61499383034803</v>
      </c>
      <c r="E32" s="32">
        <f t="shared" si="7"/>
        <v>-155.76086266129386</v>
      </c>
      <c r="F32" s="32">
        <f t="shared" si="7"/>
        <v>-157.20365222303963</v>
      </c>
      <c r="G32" s="32">
        <f t="shared" si="7"/>
        <v>-158.28301731210234</v>
      </c>
      <c r="H32" s="32">
        <f t="shared" si="7"/>
        <v>-160.94984763782574</v>
      </c>
      <c r="I32" s="32">
        <f t="shared" si="7"/>
        <v>-162.28204550723231</v>
      </c>
      <c r="J32" s="32">
        <f t="shared" si="7"/>
        <v>-163.69189976104173</v>
      </c>
      <c r="K32" s="32">
        <f t="shared" si="7"/>
        <v>-164.46420824731999</v>
      </c>
      <c r="L32" s="32">
        <f t="shared" si="7"/>
        <v>-165.14199549073123</v>
      </c>
      <c r="M32" s="32">
        <f t="shared" si="7"/>
        <v>-165.80926512615241</v>
      </c>
      <c r="N32" s="32">
        <f t="shared" si="7"/>
        <v>-166.52924898234801</v>
      </c>
      <c r="O32" s="32">
        <f t="shared" si="7"/>
        <v>-167.31077352859077</v>
      </c>
      <c r="P32" s="32">
        <f t="shared" si="7"/>
        <v>-167.6444266497995</v>
      </c>
      <c r="Q32" s="32">
        <f t="shared" si="7"/>
        <v>-169.46253981969593</v>
      </c>
      <c r="R32" s="32">
        <f t="shared" si="7"/>
        <v>-169.98024218750624</v>
      </c>
      <c r="S32" s="32">
        <f t="shared" si="7"/>
        <v>-171.04340716172015</v>
      </c>
      <c r="T32" s="32">
        <f t="shared" si="7"/>
        <v>-171.40698084386992</v>
      </c>
      <c r="U32" s="32">
        <f t="shared" si="7"/>
        <v>-171.29465423904037</v>
      </c>
      <c r="V32" s="32">
        <f t="shared" si="7"/>
        <v>-171.35219110661774</v>
      </c>
      <c r="W32" s="32">
        <f t="shared" si="7"/>
        <v>-171.35352575624898</v>
      </c>
      <c r="X32" s="32">
        <f t="shared" si="7"/>
        <v>-171.28450884081104</v>
      </c>
      <c r="Y32" s="32">
        <f t="shared" si="7"/>
        <v>-171.80079957809798</v>
      </c>
      <c r="Z32" s="32">
        <f t="shared" si="7"/>
        <v>-172.17230902389275</v>
      </c>
      <c r="AA32" s="32">
        <f t="shared" si="7"/>
        <v>-172.19537071510422</v>
      </c>
      <c r="AB32" s="32">
        <f t="shared" si="7"/>
        <v>-172.28693898650883</v>
      </c>
      <c r="AC32" s="32">
        <f t="shared" si="7"/>
        <v>-172.22207969001607</v>
      </c>
      <c r="AD32" s="32">
        <f t="shared" si="7"/>
        <v>-172.16812101576241</v>
      </c>
      <c r="AE32" s="32">
        <f t="shared" si="7"/>
        <v>-172.01203210540297</v>
      </c>
      <c r="AF32" s="32">
        <f t="shared" si="7"/>
        <v>-171.80995476176517</v>
      </c>
    </row>
    <row r="33" spans="1:32" x14ac:dyDescent="0.25">
      <c r="A33" s="6">
        <v>1</v>
      </c>
      <c r="B33" s="13" t="s">
        <v>888</v>
      </c>
      <c r="C33" s="13" t="s">
        <v>391</v>
      </c>
      <c r="D33" s="114">
        <f>CO2eq!C659</f>
        <v>19.878333745070822</v>
      </c>
      <c r="E33" s="114">
        <f>CO2eq!D659</f>
        <v>19.838445067670165</v>
      </c>
      <c r="F33" s="114">
        <f>CO2eq!E659</f>
        <v>19.982157449762095</v>
      </c>
      <c r="G33" s="114">
        <f>CO2eq!F659</f>
        <v>20.385560168316818</v>
      </c>
      <c r="H33" s="114">
        <f>CO2eq!G659</f>
        <v>20.488873788741433</v>
      </c>
      <c r="I33" s="114">
        <f>CO2eq!H659</f>
        <v>20.552261015803758</v>
      </c>
      <c r="J33" s="114">
        <f>CO2eq!I659</f>
        <v>20.015972657665184</v>
      </c>
      <c r="K33" s="114">
        <f>CO2eq!J659</f>
        <v>19.880335587988185</v>
      </c>
      <c r="L33" s="114">
        <f>CO2eq!K659</f>
        <v>19.704673224080612</v>
      </c>
      <c r="M33" s="114">
        <f>CO2eq!L659</f>
        <v>19.759442226377935</v>
      </c>
      <c r="N33" s="114">
        <f>CO2eq!M659</f>
        <v>19.3632783912904</v>
      </c>
      <c r="O33" s="114">
        <f>CO2eq!N659</f>
        <v>19.084538321235481</v>
      </c>
      <c r="P33" s="114">
        <f>CO2eq!O659</f>
        <v>19.12567626155186</v>
      </c>
      <c r="Q33" s="114">
        <f>CO2eq!P659</f>
        <v>18.715132077301693</v>
      </c>
      <c r="R33" s="114">
        <f>CO2eq!Q659</f>
        <v>19.042630698773646</v>
      </c>
      <c r="S33" s="114">
        <f>CO2eq!R659</f>
        <v>18.546383455459907</v>
      </c>
      <c r="T33" s="114">
        <f>CO2eq!S659</f>
        <v>18.562036651152216</v>
      </c>
      <c r="U33" s="114">
        <f>CO2eq!T659</f>
        <v>18.671047785240972</v>
      </c>
      <c r="V33" s="114">
        <f>CO2eq!U659</f>
        <v>18.896815318080414</v>
      </c>
      <c r="W33" s="114">
        <f>CO2eq!V659</f>
        <v>18.900475328565136</v>
      </c>
      <c r="X33" s="114">
        <f>CO2eq!W659</f>
        <v>18.977378117559738</v>
      </c>
      <c r="Y33" s="114">
        <f>CO2eq!X659</f>
        <v>18.461555116789665</v>
      </c>
      <c r="Z33" s="114">
        <f>CO2eq!Y659</f>
        <v>18.094225670994874</v>
      </c>
      <c r="AA33" s="114">
        <f>CO2eq!Z659</f>
        <v>18.087251246312501</v>
      </c>
      <c r="AB33" s="114">
        <f>CO2eq!AA659</f>
        <v>18.0458006851654</v>
      </c>
      <c r="AC33" s="114">
        <f>CO2eq!AB659</f>
        <v>18.117879834550063</v>
      </c>
      <c r="AD33" s="114">
        <f>CO2eq!AC659</f>
        <v>18.180477175470379</v>
      </c>
      <c r="AE33" s="114">
        <f>CO2eq!AD659</f>
        <v>18.348827419163147</v>
      </c>
      <c r="AF33" s="114">
        <f>CO2eq!AE659</f>
        <v>18.554083532720899</v>
      </c>
    </row>
    <row r="34" spans="1:32" x14ac:dyDescent="0.25">
      <c r="A34" s="6">
        <v>1</v>
      </c>
      <c r="B34" s="13" t="s">
        <v>890</v>
      </c>
      <c r="C34" s="13" t="s">
        <v>744</v>
      </c>
      <c r="D34" s="114">
        <f>CO2eq!C660</f>
        <v>-174.49332757541885</v>
      </c>
      <c r="E34" s="114">
        <f>CO2eq!D660</f>
        <v>-175.59930772896402</v>
      </c>
      <c r="F34" s="114">
        <f>CO2eq!E660</f>
        <v>-177.18580967280172</v>
      </c>
      <c r="G34" s="114">
        <f>CO2eq!F660</f>
        <v>-178.66857748041917</v>
      </c>
      <c r="H34" s="114">
        <f>CO2eq!G660</f>
        <v>-181.43872142656718</v>
      </c>
      <c r="I34" s="114">
        <f>CO2eq!H660</f>
        <v>-182.83430652303608</v>
      </c>
      <c r="J34" s="114">
        <f>CO2eq!I660</f>
        <v>-183.7078724187069</v>
      </c>
      <c r="K34" s="114">
        <f>CO2eq!J660</f>
        <v>-184.34454383530817</v>
      </c>
      <c r="L34" s="114">
        <f>CO2eq!K660</f>
        <v>-184.84666871481184</v>
      </c>
      <c r="M34" s="114">
        <f>CO2eq!L660</f>
        <v>-185.56870735253034</v>
      </c>
      <c r="N34" s="114">
        <f>CO2eq!M660</f>
        <v>-185.89252737363842</v>
      </c>
      <c r="O34" s="114">
        <f>CO2eq!N660</f>
        <v>-186.39531184982624</v>
      </c>
      <c r="P34" s="114">
        <f>CO2eq!O660</f>
        <v>-186.77010291135136</v>
      </c>
      <c r="Q34" s="114">
        <f>CO2eq!P660</f>
        <v>-188.17767189699762</v>
      </c>
      <c r="R34" s="114">
        <f>CO2eq!Q660</f>
        <v>-189.02287288627988</v>
      </c>
      <c r="S34" s="114">
        <f>CO2eq!R660</f>
        <v>-189.58979061718006</v>
      </c>
      <c r="T34" s="114">
        <f>CO2eq!S660</f>
        <v>-189.96901749502214</v>
      </c>
      <c r="U34" s="114">
        <f>CO2eq!T660</f>
        <v>-189.96570202428134</v>
      </c>
      <c r="V34" s="114">
        <f>CO2eq!U660</f>
        <v>-190.24900642469814</v>
      </c>
      <c r="W34" s="114">
        <f>CO2eq!V660</f>
        <v>-190.25400108481412</v>
      </c>
      <c r="X34" s="114">
        <f>CO2eq!W660</f>
        <v>-190.26188695837078</v>
      </c>
      <c r="Y34" s="114">
        <f>CO2eq!X660</f>
        <v>-190.26235469488765</v>
      </c>
      <c r="Z34" s="114">
        <f>CO2eq!Y660</f>
        <v>-190.26653469488764</v>
      </c>
      <c r="AA34" s="114">
        <f>CO2eq!Z660</f>
        <v>-190.28262196141671</v>
      </c>
      <c r="AB34" s="114">
        <f>CO2eq!AA660</f>
        <v>-190.33273967167423</v>
      </c>
      <c r="AC34" s="114">
        <f>CO2eq!AB660</f>
        <v>-190.33995952456613</v>
      </c>
      <c r="AD34" s="114">
        <f>CO2eq!AC660</f>
        <v>-190.34859819123278</v>
      </c>
      <c r="AE34" s="114">
        <f>CO2eq!AD660</f>
        <v>-190.36085952456611</v>
      </c>
      <c r="AF34" s="114">
        <f>CO2eq!AE660</f>
        <v>-190.36403829448608</v>
      </c>
    </row>
    <row r="35" spans="1:32" x14ac:dyDescent="0.25">
      <c r="A35" s="6">
        <v>2</v>
      </c>
      <c r="B35" s="6" t="s">
        <v>838</v>
      </c>
      <c r="C35" s="31" t="s">
        <v>848</v>
      </c>
      <c r="D35" s="32">
        <f t="shared" ref="D35:AD35" si="8">SUM(D36:D39)+D42</f>
        <v>423.92526361394539</v>
      </c>
      <c r="E35" s="32">
        <f t="shared" si="8"/>
        <v>410.91473811651827</v>
      </c>
      <c r="F35" s="32">
        <f t="shared" si="8"/>
        <v>405.80110753447326</v>
      </c>
      <c r="G35" s="32">
        <f t="shared" si="8"/>
        <v>388.6926089123321</v>
      </c>
      <c r="H35" s="32">
        <f t="shared" si="8"/>
        <v>442.65745445977507</v>
      </c>
      <c r="I35" s="32">
        <f t="shared" si="8"/>
        <v>512.2149386271725</v>
      </c>
      <c r="J35" s="32">
        <f t="shared" si="8"/>
        <v>693.00623694078547</v>
      </c>
      <c r="K35" s="32">
        <f t="shared" si="8"/>
        <v>832.07012124624089</v>
      </c>
      <c r="L35" s="32">
        <f t="shared" si="8"/>
        <v>964.86074917832309</v>
      </c>
      <c r="M35" s="32">
        <f t="shared" si="8"/>
        <v>1164.7799052006712</v>
      </c>
      <c r="N35" s="32">
        <f t="shared" si="8"/>
        <v>908.74895465714189</v>
      </c>
      <c r="O35" s="32">
        <f t="shared" si="8"/>
        <v>736.39508514851525</v>
      </c>
      <c r="P35" s="32">
        <f t="shared" si="8"/>
        <v>821.90090907076205</v>
      </c>
      <c r="Q35" s="32">
        <f t="shared" si="8"/>
        <v>829.66620479059623</v>
      </c>
      <c r="R35" s="32">
        <f t="shared" si="8"/>
        <v>954.71253243979595</v>
      </c>
      <c r="S35" s="32">
        <f t="shared" si="8"/>
        <v>1101.3122416601577</v>
      </c>
      <c r="T35" s="32">
        <f t="shared" si="8"/>
        <v>1142.3914795899395</v>
      </c>
      <c r="U35" s="32">
        <f t="shared" si="8"/>
        <v>1412.2033940479423</v>
      </c>
      <c r="V35" s="32">
        <f t="shared" si="8"/>
        <v>1506.5642624935322</v>
      </c>
      <c r="W35" s="32">
        <f t="shared" si="8"/>
        <v>1500.152836762122</v>
      </c>
      <c r="X35" s="32">
        <f t="shared" si="8"/>
        <v>1506.9681641970201</v>
      </c>
      <c r="Y35" s="32">
        <f t="shared" si="8"/>
        <v>1527.5962256636901</v>
      </c>
      <c r="Z35" s="32">
        <f t="shared" si="8"/>
        <v>1822.8964960755745</v>
      </c>
      <c r="AA35" s="32">
        <f t="shared" si="8"/>
        <v>1877.1558612347994</v>
      </c>
      <c r="AB35" s="32">
        <f t="shared" si="8"/>
        <v>1902.0310988835897</v>
      </c>
      <c r="AC35" s="32">
        <f t="shared" si="8"/>
        <v>2165.4743053620718</v>
      </c>
      <c r="AD35" s="32">
        <f t="shared" si="8"/>
        <v>1813.9493698289386</v>
      </c>
      <c r="AE35" s="32">
        <f>SUM(AE36:AE39)+AE42</f>
        <v>1803.0566248181499</v>
      </c>
      <c r="AF35" s="32">
        <f>SUM(AF36:AF39)+AF42</f>
        <v>929.64623058094946</v>
      </c>
    </row>
    <row r="36" spans="1:32" x14ac:dyDescent="0.25">
      <c r="A36" s="6">
        <v>2</v>
      </c>
      <c r="B36" s="13" t="s">
        <v>840</v>
      </c>
      <c r="C36" s="13" t="s">
        <v>837</v>
      </c>
      <c r="D36" s="114">
        <v>9.9048508823926458</v>
      </c>
      <c r="E36" s="114">
        <v>58.884972203734733</v>
      </c>
      <c r="F36" s="114">
        <v>57.247663915332311</v>
      </c>
      <c r="G36" s="114">
        <v>57.913427538622877</v>
      </c>
      <c r="H36" s="114">
        <v>66.880347859895693</v>
      </c>
      <c r="I36" s="114">
        <v>74.957643057377908</v>
      </c>
      <c r="J36" s="114">
        <v>96.270618598409698</v>
      </c>
      <c r="K36" s="114">
        <v>75.683127995036457</v>
      </c>
      <c r="L36" s="114">
        <v>87.300699678494453</v>
      </c>
      <c r="M36" s="114">
        <v>97.015621569298887</v>
      </c>
      <c r="N36" s="114">
        <v>73.52027052314709</v>
      </c>
      <c r="O36" s="114">
        <v>62.809670770635748</v>
      </c>
      <c r="P36" s="114">
        <v>68.997277782675212</v>
      </c>
      <c r="Q36" s="114">
        <v>62.856309127759225</v>
      </c>
      <c r="R36" s="114">
        <v>74.893209152826259</v>
      </c>
      <c r="S36" s="114">
        <v>90.274403439241951</v>
      </c>
      <c r="T36" s="114">
        <v>93.77543388714156</v>
      </c>
      <c r="U36" s="114">
        <v>114.00976322629832</v>
      </c>
      <c r="V36" s="114">
        <v>116.81176627473239</v>
      </c>
      <c r="W36" s="114">
        <v>114.95759414927747</v>
      </c>
      <c r="X36" s="114">
        <v>117.32094309186574</v>
      </c>
      <c r="Y36" s="114">
        <v>117.62493549933895</v>
      </c>
      <c r="Z36" s="114">
        <v>136.39830387901176</v>
      </c>
      <c r="AA36" s="114">
        <v>147.02490081262073</v>
      </c>
      <c r="AB36" s="114">
        <v>149.89369865850432</v>
      </c>
      <c r="AC36" s="114">
        <v>152.98830227124998</v>
      </c>
      <c r="AD36" s="114">
        <v>154.26680384189171</v>
      </c>
      <c r="AE36" s="114">
        <v>156.800066993</v>
      </c>
      <c r="AF36" s="114">
        <v>94.931302302190986</v>
      </c>
    </row>
    <row r="37" spans="1:32" x14ac:dyDescent="0.25">
      <c r="A37" s="6">
        <v>2</v>
      </c>
      <c r="B37" s="13" t="s">
        <v>843</v>
      </c>
      <c r="C37" s="13" t="s">
        <v>846</v>
      </c>
      <c r="D37" s="114">
        <v>69.682955217457632</v>
      </c>
      <c r="E37" s="114">
        <v>10.868902600082126</v>
      </c>
      <c r="F37" s="114">
        <v>10.566690615479635</v>
      </c>
      <c r="G37" s="114">
        <v>10.689576297605583</v>
      </c>
      <c r="H37" s="114">
        <v>12.344677420136625</v>
      </c>
      <c r="I37" s="114">
        <v>13.835572830086013</v>
      </c>
      <c r="J37" s="114">
        <v>17.769490884287208</v>
      </c>
      <c r="K37" s="114">
        <v>57.186628993564483</v>
      </c>
      <c r="L37" s="114">
        <v>67.063854250126411</v>
      </c>
      <c r="M37" s="114">
        <v>75.81331978682627</v>
      </c>
      <c r="N37" s="114">
        <v>61.036298622273286</v>
      </c>
      <c r="O37" s="114">
        <v>52.104417028495078</v>
      </c>
      <c r="P37" s="114">
        <v>58.184702705660541</v>
      </c>
      <c r="Q37" s="114">
        <v>56.661103165483624</v>
      </c>
      <c r="R37" s="114">
        <v>72.638518620563147</v>
      </c>
      <c r="S37" s="114">
        <v>87.827353595579041</v>
      </c>
      <c r="T37" s="114">
        <v>93.125082129712368</v>
      </c>
      <c r="U37" s="114">
        <v>108.89864391324946</v>
      </c>
      <c r="V37" s="114">
        <v>116.00236222702338</v>
      </c>
      <c r="W37" s="114">
        <v>116.94211128950732</v>
      </c>
      <c r="X37" s="114">
        <v>128.60833978516942</v>
      </c>
      <c r="Y37" s="114">
        <v>131.10020396674565</v>
      </c>
      <c r="Z37" s="114">
        <v>142.26954600705989</v>
      </c>
      <c r="AA37" s="114">
        <v>167.90050245731925</v>
      </c>
      <c r="AB37" s="114">
        <v>172.95757325124885</v>
      </c>
      <c r="AC37" s="114">
        <v>182.99576452254999</v>
      </c>
      <c r="AD37" s="114">
        <v>184.22885886690008</v>
      </c>
      <c r="AE37" s="114">
        <v>180.29129040600003</v>
      </c>
      <c r="AF37" s="114">
        <v>77.554102337008018</v>
      </c>
    </row>
    <row r="38" spans="1:32" x14ac:dyDescent="0.25">
      <c r="A38" s="6">
        <v>2</v>
      </c>
      <c r="B38" s="13" t="s">
        <v>847</v>
      </c>
      <c r="C38" s="13" t="s">
        <v>853</v>
      </c>
      <c r="D38" s="114">
        <v>329.20482236365109</v>
      </c>
      <c r="E38" s="114">
        <v>326.6243174881518</v>
      </c>
      <c r="F38" s="114">
        <v>323.98479872769559</v>
      </c>
      <c r="G38" s="114">
        <v>311.39328160924765</v>
      </c>
      <c r="H38" s="114">
        <v>348.73418826167421</v>
      </c>
      <c r="I38" s="114">
        <v>407.19905600326632</v>
      </c>
      <c r="J38" s="114">
        <v>554.60558307201188</v>
      </c>
      <c r="K38" s="114">
        <v>669.45817463523849</v>
      </c>
      <c r="L38" s="114">
        <v>779.42018589184886</v>
      </c>
      <c r="M38" s="114">
        <v>956.93880504978756</v>
      </c>
      <c r="N38" s="114">
        <v>747.85237510445029</v>
      </c>
      <c r="O38" s="114">
        <v>605.40756543959549</v>
      </c>
      <c r="P38" s="114">
        <v>668.55629801069517</v>
      </c>
      <c r="Q38" s="114">
        <v>691.63388196649521</v>
      </c>
      <c r="R38" s="114">
        <v>784.43702405642125</v>
      </c>
      <c r="S38" s="114">
        <v>901.67836809190771</v>
      </c>
      <c r="T38" s="114">
        <v>928.19028816824391</v>
      </c>
      <c r="U38" s="114">
        <v>1149.0446481866311</v>
      </c>
      <c r="V38" s="114">
        <v>1236.0853473354371</v>
      </c>
      <c r="W38" s="114">
        <v>1233.7181759089428</v>
      </c>
      <c r="X38" s="114">
        <v>1234.6921896917215</v>
      </c>
      <c r="Y38" s="114">
        <v>1244.4284750439356</v>
      </c>
      <c r="Z38" s="114">
        <v>1489.5252005005382</v>
      </c>
      <c r="AA38" s="114">
        <v>1510.7238867444094</v>
      </c>
      <c r="AB38" s="114">
        <v>1532.2685709538496</v>
      </c>
      <c r="AC38" s="114">
        <v>1758.5711393303245</v>
      </c>
      <c r="AD38" s="114">
        <v>1441.8320134963219</v>
      </c>
      <c r="AE38" s="114">
        <v>1416.2093956917497</v>
      </c>
      <c r="AF38" s="114">
        <v>747.11721709331835</v>
      </c>
    </row>
    <row r="39" spans="1:32" x14ac:dyDescent="0.25">
      <c r="A39" s="6">
        <v>2</v>
      </c>
      <c r="B39" s="13" t="s">
        <v>849</v>
      </c>
      <c r="C39" s="13" t="s">
        <v>896</v>
      </c>
      <c r="D39" s="32">
        <f t="shared" ref="D39:AD39" si="9">D40+D41</f>
        <v>8.3642607781907987</v>
      </c>
      <c r="E39" s="32">
        <f t="shared" si="9"/>
        <v>5.7953807755040083</v>
      </c>
      <c r="F39" s="32">
        <f t="shared" si="9"/>
        <v>4.226542054448756</v>
      </c>
      <c r="G39" s="32">
        <f t="shared" si="9"/>
        <v>4.9380632735595551</v>
      </c>
      <c r="H39" s="32">
        <f t="shared" si="9"/>
        <v>6.0331822332903062</v>
      </c>
      <c r="I39" s="32">
        <f t="shared" si="9"/>
        <v>7.0926361598282268</v>
      </c>
      <c r="J39" s="32">
        <f t="shared" si="9"/>
        <v>11.323455331789438</v>
      </c>
      <c r="K39" s="32">
        <f t="shared" si="9"/>
        <v>13.113088887943658</v>
      </c>
      <c r="L39" s="32">
        <f t="shared" si="9"/>
        <v>19.856273632731003</v>
      </c>
      <c r="M39" s="32">
        <f t="shared" si="9"/>
        <v>19.14795677717057</v>
      </c>
      <c r="N39" s="32">
        <f t="shared" si="9"/>
        <v>13.798173515402313</v>
      </c>
      <c r="O39" s="32">
        <f t="shared" si="9"/>
        <v>7.4714204145029264</v>
      </c>
      <c r="P39" s="32">
        <f t="shared" si="9"/>
        <v>13.239492886580807</v>
      </c>
      <c r="Q39" s="32">
        <f t="shared" si="9"/>
        <v>8.6873954911350708</v>
      </c>
      <c r="R39" s="32">
        <f t="shared" si="9"/>
        <v>14.107607577963655</v>
      </c>
      <c r="S39" s="32">
        <f t="shared" si="9"/>
        <v>12.489308764060601</v>
      </c>
      <c r="T39" s="32">
        <f t="shared" si="9"/>
        <v>14.053952750357091</v>
      </c>
      <c r="U39" s="32">
        <f t="shared" si="9"/>
        <v>19.373325701812206</v>
      </c>
      <c r="V39" s="32">
        <f t="shared" si="9"/>
        <v>20.883354981150827</v>
      </c>
      <c r="W39" s="32">
        <f t="shared" si="9"/>
        <v>20.502599659492851</v>
      </c>
      <c r="X39" s="32">
        <f t="shared" si="9"/>
        <v>19.846700694558173</v>
      </c>
      <c r="Y39" s="32">
        <f t="shared" si="9"/>
        <v>24.657546640808963</v>
      </c>
      <c r="Z39" s="32">
        <f t="shared" si="9"/>
        <v>42.837872079145292</v>
      </c>
      <c r="AA39" s="32">
        <f t="shared" si="9"/>
        <v>38.263308774930159</v>
      </c>
      <c r="AB39" s="32">
        <f t="shared" si="9"/>
        <v>38.250590629747386</v>
      </c>
      <c r="AC39" s="32">
        <f t="shared" si="9"/>
        <v>67.702521057396865</v>
      </c>
      <c r="AD39" s="32">
        <f t="shared" si="9"/>
        <v>29.60196525000001</v>
      </c>
      <c r="AE39" s="32">
        <f>AE40+AE41</f>
        <v>33.378140000000002</v>
      </c>
      <c r="AF39" s="32">
        <f>AF40+AF41</f>
        <v>0.60088311502026936</v>
      </c>
    </row>
    <row r="40" spans="1:32" x14ac:dyDescent="0.25">
      <c r="A40" s="6">
        <v>2</v>
      </c>
      <c r="B40" s="13" t="s">
        <v>852</v>
      </c>
      <c r="C40" s="13" t="s">
        <v>887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854</v>
      </c>
      <c r="C41" s="13" t="s">
        <v>889</v>
      </c>
      <c r="D41" s="114">
        <v>8.3642607781907987</v>
      </c>
      <c r="E41" s="114">
        <v>5.7953807755040083</v>
      </c>
      <c r="F41" s="114">
        <v>4.226542054448756</v>
      </c>
      <c r="G41" s="114">
        <v>4.9380632735595551</v>
      </c>
      <c r="H41" s="114">
        <v>6.0331822332903062</v>
      </c>
      <c r="I41" s="114">
        <v>7.0926361598282268</v>
      </c>
      <c r="J41" s="114">
        <v>11.323455331789438</v>
      </c>
      <c r="K41" s="114">
        <v>13.113088887943658</v>
      </c>
      <c r="L41" s="114">
        <v>19.856273632731003</v>
      </c>
      <c r="M41" s="114">
        <v>19.14795677717057</v>
      </c>
      <c r="N41" s="114">
        <v>13.798173515402313</v>
      </c>
      <c r="O41" s="114">
        <v>7.4714204145029264</v>
      </c>
      <c r="P41" s="114">
        <v>13.239492886580807</v>
      </c>
      <c r="Q41" s="114">
        <v>8.6873954911350708</v>
      </c>
      <c r="R41" s="114">
        <v>14.107607577963655</v>
      </c>
      <c r="S41" s="114">
        <v>12.489308764060601</v>
      </c>
      <c r="T41" s="114">
        <v>14.053952750357091</v>
      </c>
      <c r="U41" s="114">
        <v>19.373325701812206</v>
      </c>
      <c r="V41" s="114">
        <v>20.883354981150827</v>
      </c>
      <c r="W41" s="114">
        <v>20.502599659492851</v>
      </c>
      <c r="X41" s="114">
        <v>19.846700694558173</v>
      </c>
      <c r="Y41" s="114">
        <v>24.657546640808963</v>
      </c>
      <c r="Z41" s="114">
        <v>42.837872079145292</v>
      </c>
      <c r="AA41" s="114">
        <v>38.263308774930159</v>
      </c>
      <c r="AB41" s="114">
        <v>38.250590629747386</v>
      </c>
      <c r="AC41" s="114">
        <v>67.702521057396865</v>
      </c>
      <c r="AD41" s="114">
        <v>29.60196525000001</v>
      </c>
      <c r="AE41" s="114">
        <v>33.378140000000002</v>
      </c>
      <c r="AF41" s="114">
        <v>0.60088311502026936</v>
      </c>
    </row>
    <row r="42" spans="1:32" x14ac:dyDescent="0.25">
      <c r="A42" s="6">
        <v>2</v>
      </c>
      <c r="B42" s="13" t="s">
        <v>856</v>
      </c>
      <c r="C42" s="13" t="s">
        <v>870</v>
      </c>
      <c r="D42" s="114">
        <v>6.7683743722531924</v>
      </c>
      <c r="E42" s="114">
        <v>8.7411650490456001</v>
      </c>
      <c r="F42" s="114">
        <v>9.7754122215169588</v>
      </c>
      <c r="G42" s="114">
        <v>3.75826019329637</v>
      </c>
      <c r="H42" s="114">
        <v>8.6650586847782751</v>
      </c>
      <c r="I42" s="114">
        <v>9.1300305766140699</v>
      </c>
      <c r="J42" s="114">
        <v>13.037089054287186</v>
      </c>
      <c r="K42" s="114">
        <v>16.62910073445773</v>
      </c>
      <c r="L42" s="114">
        <v>11.21973572512236</v>
      </c>
      <c r="M42" s="114">
        <v>15.864202017587955</v>
      </c>
      <c r="N42" s="114">
        <v>12.541836891868808</v>
      </c>
      <c r="O42" s="114">
        <v>8.6020114952859252</v>
      </c>
      <c r="P42" s="114">
        <v>12.923137685150346</v>
      </c>
      <c r="Q42" s="114">
        <v>9.827515039723119</v>
      </c>
      <c r="R42" s="114">
        <v>8.6361730320216381</v>
      </c>
      <c r="S42" s="114">
        <v>9.0428077693685296</v>
      </c>
      <c r="T42" s="114">
        <v>13.246722654484657</v>
      </c>
      <c r="U42" s="114">
        <v>20.877013019951114</v>
      </c>
      <c r="V42" s="114">
        <v>16.781431675188525</v>
      </c>
      <c r="W42" s="114">
        <v>14.032355754901282</v>
      </c>
      <c r="X42" s="114">
        <v>6.4999909337052122</v>
      </c>
      <c r="Y42" s="114">
        <v>9.7850645128610623</v>
      </c>
      <c r="Z42" s="114">
        <v>11.865573609819588</v>
      </c>
      <c r="AA42" s="114">
        <v>13.24326244551991</v>
      </c>
      <c r="AB42" s="114">
        <v>8.660665390239485</v>
      </c>
      <c r="AC42" s="114">
        <v>3.2165781805499996</v>
      </c>
      <c r="AD42" s="114">
        <v>4.0197283738250009</v>
      </c>
      <c r="AE42" s="114">
        <v>16.377731727400004</v>
      </c>
      <c r="AF42" s="114">
        <v>9.4427257334119172</v>
      </c>
    </row>
    <row r="43" spans="1:32" x14ac:dyDescent="0.25">
      <c r="A43" s="6">
        <v>2</v>
      </c>
      <c r="B43" s="6" t="s">
        <v>865</v>
      </c>
      <c r="C43" s="31" t="s">
        <v>851</v>
      </c>
      <c r="D43" s="32">
        <f t="shared" ref="D43:AD43" si="10">SUM(D44:D48)</f>
        <v>0</v>
      </c>
      <c r="E43" s="32">
        <f t="shared" si="10"/>
        <v>0</v>
      </c>
      <c r="F43" s="32">
        <f t="shared" si="10"/>
        <v>0</v>
      </c>
      <c r="G43" s="32">
        <f t="shared" si="10"/>
        <v>0</v>
      </c>
      <c r="H43" s="32">
        <f t="shared" si="10"/>
        <v>0</v>
      </c>
      <c r="I43" s="32">
        <f t="shared" si="10"/>
        <v>0</v>
      </c>
      <c r="J43" s="32">
        <f t="shared" si="10"/>
        <v>0</v>
      </c>
      <c r="K43" s="32">
        <f t="shared" si="10"/>
        <v>0</v>
      </c>
      <c r="L43" s="32">
        <f t="shared" si="10"/>
        <v>0</v>
      </c>
      <c r="M43" s="32">
        <f t="shared" si="10"/>
        <v>0</v>
      </c>
      <c r="N43" s="32">
        <f t="shared" si="10"/>
        <v>0</v>
      </c>
      <c r="O43" s="32">
        <f t="shared" si="10"/>
        <v>0</v>
      </c>
      <c r="P43" s="32">
        <f t="shared" si="10"/>
        <v>0</v>
      </c>
      <c r="Q43" s="32">
        <f t="shared" si="10"/>
        <v>0</v>
      </c>
      <c r="R43" s="32">
        <f t="shared" si="10"/>
        <v>0</v>
      </c>
      <c r="S43" s="32">
        <f t="shared" si="10"/>
        <v>0</v>
      </c>
      <c r="T43" s="32">
        <f t="shared" si="10"/>
        <v>0</v>
      </c>
      <c r="U43" s="32">
        <f t="shared" si="10"/>
        <v>0</v>
      </c>
      <c r="V43" s="32">
        <f t="shared" si="10"/>
        <v>0</v>
      </c>
      <c r="W43" s="32">
        <f t="shared" si="10"/>
        <v>0</v>
      </c>
      <c r="X43" s="32">
        <f t="shared" si="10"/>
        <v>0</v>
      </c>
      <c r="Y43" s="32">
        <f t="shared" si="10"/>
        <v>0</v>
      </c>
      <c r="Z43" s="32">
        <f t="shared" si="10"/>
        <v>0</v>
      </c>
      <c r="AA43" s="32">
        <f t="shared" si="10"/>
        <v>0</v>
      </c>
      <c r="AB43" s="32">
        <f t="shared" si="10"/>
        <v>0</v>
      </c>
      <c r="AC43" s="32">
        <f t="shared" si="10"/>
        <v>0</v>
      </c>
      <c r="AD43" s="32">
        <f t="shared" si="10"/>
        <v>0</v>
      </c>
      <c r="AE43" s="32">
        <f>SUM(AE44:AE48)</f>
        <v>0</v>
      </c>
      <c r="AF43" s="32">
        <f>SUM(AF44:AF48)</f>
        <v>0</v>
      </c>
    </row>
    <row r="44" spans="1:32" x14ac:dyDescent="0.25">
      <c r="A44" s="6">
        <v>2</v>
      </c>
      <c r="B44" s="13" t="s">
        <v>867</v>
      </c>
      <c r="C44" s="13" t="s">
        <v>891</v>
      </c>
      <c r="D44" s="114">
        <v>0</v>
      </c>
      <c r="E44" s="114">
        <v>0</v>
      </c>
      <c r="F44" s="114">
        <v>0</v>
      </c>
      <c r="G44" s="114">
        <v>0</v>
      </c>
      <c r="H44" s="114">
        <v>0</v>
      </c>
      <c r="I44" s="114">
        <v>0</v>
      </c>
      <c r="J44" s="114">
        <v>0</v>
      </c>
      <c r="K44" s="114">
        <v>0</v>
      </c>
      <c r="L44" s="114">
        <v>0</v>
      </c>
      <c r="M44" s="114">
        <v>0</v>
      </c>
      <c r="N44" s="114">
        <v>0</v>
      </c>
      <c r="O44" s="114">
        <v>0</v>
      </c>
      <c r="P44" s="114">
        <v>0</v>
      </c>
      <c r="Q44" s="114">
        <v>0</v>
      </c>
      <c r="R44" s="114">
        <v>0</v>
      </c>
      <c r="S44" s="114">
        <v>0</v>
      </c>
      <c r="T44" s="114">
        <v>0</v>
      </c>
      <c r="U44" s="114">
        <v>0</v>
      </c>
      <c r="V44" s="114">
        <v>0</v>
      </c>
      <c r="W44" s="114">
        <v>0</v>
      </c>
      <c r="X44" s="114">
        <v>0</v>
      </c>
      <c r="Y44" s="114">
        <v>0</v>
      </c>
      <c r="Z44" s="114">
        <v>0</v>
      </c>
      <c r="AA44" s="114">
        <v>0</v>
      </c>
      <c r="AB44" s="114">
        <v>0</v>
      </c>
      <c r="AC44" s="114">
        <v>0</v>
      </c>
      <c r="AD44" s="114">
        <v>0</v>
      </c>
      <c r="AE44" s="114">
        <v>0</v>
      </c>
      <c r="AF44" s="114">
        <v>0</v>
      </c>
    </row>
    <row r="45" spans="1:32" x14ac:dyDescent="0.25">
      <c r="A45" s="6">
        <v>2</v>
      </c>
      <c r="B45" s="13" t="s">
        <v>868</v>
      </c>
      <c r="C45" s="13" t="s">
        <v>892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2" spans="1:36" x14ac:dyDescent="0.25">
      <c r="AI52" s="127">
        <v>2018</v>
      </c>
      <c r="AJ52" s="128"/>
    </row>
    <row r="53" spans="1:36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  <c r="AI53" s="129" t="s">
        <v>904</v>
      </c>
      <c r="AJ53" s="130">
        <v>112312.62023543582</v>
      </c>
    </row>
    <row r="54" spans="1:36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>
        <f t="shared" si="12"/>
        <v>0</v>
      </c>
      <c r="F54" s="102">
        <f t="shared" si="12"/>
        <v>0</v>
      </c>
      <c r="G54" s="102">
        <f t="shared" si="12"/>
        <v>0</v>
      </c>
      <c r="H54" s="102">
        <f t="shared" si="12"/>
        <v>0</v>
      </c>
      <c r="I54" s="102">
        <f t="shared" si="12"/>
        <v>0</v>
      </c>
      <c r="J54" s="102">
        <f t="shared" si="12"/>
        <v>0</v>
      </c>
      <c r="K54" s="102">
        <f t="shared" si="12"/>
        <v>0</v>
      </c>
      <c r="L54" s="102">
        <f t="shared" si="12"/>
        <v>0</v>
      </c>
      <c r="M54" s="102">
        <f t="shared" si="12"/>
        <v>0</v>
      </c>
      <c r="N54" s="102">
        <f t="shared" si="12"/>
        <v>0</v>
      </c>
      <c r="O54" s="102">
        <f t="shared" si="12"/>
        <v>0</v>
      </c>
      <c r="P54" s="102">
        <f t="shared" si="12"/>
        <v>0</v>
      </c>
      <c r="Q54" s="102">
        <f t="shared" si="12"/>
        <v>0</v>
      </c>
      <c r="R54" s="102">
        <f t="shared" si="12"/>
        <v>0</v>
      </c>
      <c r="S54" s="102">
        <f t="shared" si="12"/>
        <v>0</v>
      </c>
      <c r="T54" s="102">
        <f t="shared" si="12"/>
        <v>0</v>
      </c>
      <c r="U54" s="102">
        <f t="shared" si="12"/>
        <v>0</v>
      </c>
      <c r="V54" s="102">
        <f t="shared" si="12"/>
        <v>0</v>
      </c>
      <c r="W54" s="102">
        <f t="shared" si="12"/>
        <v>0</v>
      </c>
      <c r="X54" s="102">
        <f t="shared" si="12"/>
        <v>0</v>
      </c>
      <c r="Y54" s="102">
        <f t="shared" si="12"/>
        <v>0</v>
      </c>
      <c r="Z54" s="102">
        <f t="shared" si="12"/>
        <v>0</v>
      </c>
      <c r="AA54" s="102">
        <f t="shared" si="12"/>
        <v>0</v>
      </c>
      <c r="AB54" s="102">
        <f t="shared" si="12"/>
        <v>0</v>
      </c>
      <c r="AC54" s="102">
        <f t="shared" si="12"/>
        <v>0</v>
      </c>
      <c r="AD54" s="102">
        <f t="shared" si="12"/>
        <v>0</v>
      </c>
      <c r="AE54" s="102">
        <f t="shared" si="12"/>
        <v>0</v>
      </c>
      <c r="AF54" s="102">
        <f t="shared" si="12"/>
        <v>0</v>
      </c>
      <c r="AG54" t="s">
        <v>908</v>
      </c>
      <c r="AI54" s="127" t="s">
        <v>906</v>
      </c>
      <c r="AJ54" s="128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390.61818413482456</v>
      </c>
      <c r="E55" s="32">
        <f t="shared" si="13"/>
        <v>367.24736966629195</v>
      </c>
      <c r="F55" s="32">
        <f t="shared" si="13"/>
        <v>407.67080764276864</v>
      </c>
      <c r="G55" s="32">
        <f t="shared" si="13"/>
        <v>417.60965756875936</v>
      </c>
      <c r="H55" s="32">
        <f t="shared" si="13"/>
        <v>522.80541063465012</v>
      </c>
      <c r="I55" s="32">
        <f t="shared" si="13"/>
        <v>623.46802422435019</v>
      </c>
      <c r="J55" s="32">
        <f t="shared" si="13"/>
        <v>684.45490122290403</v>
      </c>
      <c r="K55" s="32">
        <f t="shared" si="13"/>
        <v>905.54302720756516</v>
      </c>
      <c r="L55" s="32">
        <f t="shared" si="13"/>
        <v>970.01995861850787</v>
      </c>
      <c r="M55" s="32">
        <f t="shared" si="13"/>
        <v>2007.8034033809929</v>
      </c>
      <c r="N55" s="32">
        <f t="shared" si="13"/>
        <v>2047.0604066788517</v>
      </c>
      <c r="O55" s="32">
        <f t="shared" si="13"/>
        <v>1797.1505524900294</v>
      </c>
      <c r="P55" s="32">
        <f t="shared" si="13"/>
        <v>1630.5791980237223</v>
      </c>
      <c r="Q55" s="32">
        <f t="shared" si="13"/>
        <v>1426.0669595404374</v>
      </c>
      <c r="R55" s="32">
        <f t="shared" si="13"/>
        <v>1423.5661310700914</v>
      </c>
      <c r="S55" s="32">
        <f t="shared" si="13"/>
        <v>1400.0364166060915</v>
      </c>
      <c r="T55" s="32">
        <f t="shared" si="13"/>
        <v>1818.2738811506408</v>
      </c>
      <c r="U55" s="32">
        <f t="shared" si="13"/>
        <v>2131.9836089557248</v>
      </c>
      <c r="V55" s="32">
        <f t="shared" si="13"/>
        <v>2273.7053441577923</v>
      </c>
      <c r="W55" s="32">
        <f t="shared" si="13"/>
        <v>2442.2502195307247</v>
      </c>
      <c r="X55" s="32">
        <f t="shared" si="13"/>
        <v>2495.005678774975</v>
      </c>
      <c r="Y55" s="32">
        <f t="shared" si="13"/>
        <v>2550.8070292507273</v>
      </c>
      <c r="Z55" s="32">
        <f t="shared" si="13"/>
        <v>2159.5103381181648</v>
      </c>
      <c r="AA55" s="32">
        <f t="shared" si="13"/>
        <v>2142.4176071276443</v>
      </c>
      <c r="AB55" s="32">
        <f t="shared" si="13"/>
        <v>2279.2475418574013</v>
      </c>
      <c r="AC55" s="32">
        <f t="shared" si="13"/>
        <v>2521.7348848870633</v>
      </c>
      <c r="AD55" s="32">
        <f t="shared" si="13"/>
        <v>2034.8556219113245</v>
      </c>
      <c r="AE55" s="32">
        <f t="shared" si="13"/>
        <v>1557.5501795604298</v>
      </c>
      <c r="AF55" s="32">
        <f t="shared" si="13"/>
        <v>1578.2407346103548</v>
      </c>
      <c r="AG55" s="131">
        <f>AF55/AJ53</f>
        <v>1.4052211864543456E-2</v>
      </c>
      <c r="AI55" s="132">
        <f>(AF55-D55)/D55</f>
        <v>3.0403667794062912</v>
      </c>
      <c r="AJ55" s="133">
        <f>(AF55-AD55)/AD55</f>
        <v>-0.224396700377236</v>
      </c>
    </row>
    <row r="56" spans="1:36" x14ac:dyDescent="0.25">
      <c r="A56" s="6">
        <v>1</v>
      </c>
      <c r="B56" s="6">
        <v>0</v>
      </c>
      <c r="C56" s="31" t="s">
        <v>905</v>
      </c>
      <c r="D56" s="32">
        <f>D55-D63</f>
        <v>565.11151171024335</v>
      </c>
      <c r="E56" s="32">
        <f t="shared" ref="E56:AE56" si="14">E55-E63</f>
        <v>542.84667739525594</v>
      </c>
      <c r="F56" s="32">
        <f t="shared" si="14"/>
        <v>584.85661731557036</v>
      </c>
      <c r="G56" s="32">
        <f t="shared" si="14"/>
        <v>596.27823504917853</v>
      </c>
      <c r="H56" s="32">
        <f t="shared" si="14"/>
        <v>704.24413206121733</v>
      </c>
      <c r="I56" s="32">
        <f t="shared" si="14"/>
        <v>806.30233074738624</v>
      </c>
      <c r="J56" s="32">
        <f t="shared" si="14"/>
        <v>868.1627736416109</v>
      </c>
      <c r="K56" s="32">
        <f t="shared" si="14"/>
        <v>1089.8875710428733</v>
      </c>
      <c r="L56" s="32">
        <f t="shared" si="14"/>
        <v>1154.8666273333197</v>
      </c>
      <c r="M56" s="32">
        <f t="shared" si="14"/>
        <v>2193.3721107335232</v>
      </c>
      <c r="N56" s="32">
        <f t="shared" si="14"/>
        <v>2232.95293405249</v>
      </c>
      <c r="O56" s="32">
        <f t="shared" si="14"/>
        <v>1983.5458643398556</v>
      </c>
      <c r="P56" s="32">
        <f t="shared" si="14"/>
        <v>1817.3493009350736</v>
      </c>
      <c r="Q56" s="32">
        <f t="shared" si="14"/>
        <v>1614.2446314374351</v>
      </c>
      <c r="R56" s="32">
        <f t="shared" si="14"/>
        <v>1612.5890039563712</v>
      </c>
      <c r="S56" s="32">
        <f t="shared" si="14"/>
        <v>1589.6262072232716</v>
      </c>
      <c r="T56" s="32">
        <f t="shared" si="14"/>
        <v>2008.242898645663</v>
      </c>
      <c r="U56" s="32">
        <f t="shared" si="14"/>
        <v>2321.949310980006</v>
      </c>
      <c r="V56" s="32">
        <f t="shared" si="14"/>
        <v>2463.9543505824904</v>
      </c>
      <c r="W56" s="32">
        <f t="shared" si="14"/>
        <v>2632.504220615539</v>
      </c>
      <c r="X56" s="32">
        <f t="shared" si="14"/>
        <v>2685.2675657333457</v>
      </c>
      <c r="Y56" s="32">
        <f t="shared" si="14"/>
        <v>2741.0693839456148</v>
      </c>
      <c r="Z56" s="32">
        <f t="shared" si="14"/>
        <v>2349.7768728130523</v>
      </c>
      <c r="AA56" s="32">
        <f t="shared" si="14"/>
        <v>2332.7002290890609</v>
      </c>
      <c r="AB56" s="32">
        <f t="shared" si="14"/>
        <v>2469.5802815290754</v>
      </c>
      <c r="AC56" s="32">
        <f t="shared" si="14"/>
        <v>2712.0748444116293</v>
      </c>
      <c r="AD56" s="32">
        <f t="shared" si="14"/>
        <v>2225.2042201025574</v>
      </c>
      <c r="AE56" s="32">
        <f t="shared" si="14"/>
        <v>1747.911039084996</v>
      </c>
      <c r="AF56" s="32">
        <f>AF55-AF63</f>
        <v>1768.604772904841</v>
      </c>
      <c r="AG56" s="134">
        <f>AF56/AJ53</f>
        <v>1.5747159751035952E-2</v>
      </c>
      <c r="AI56" s="135">
        <f>(AF56-D56)/D56</f>
        <v>2.129656247051785</v>
      </c>
      <c r="AJ56" s="136">
        <f>(AF56-AD56)/AD56</f>
        <v>-0.2051944010679039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423.92526361394539</v>
      </c>
      <c r="E57" s="32">
        <f t="shared" si="15"/>
        <v>410.91473811651827</v>
      </c>
      <c r="F57" s="32">
        <f t="shared" si="15"/>
        <v>405.80110753447326</v>
      </c>
      <c r="G57" s="32">
        <f t="shared" si="15"/>
        <v>388.6926089123321</v>
      </c>
      <c r="H57" s="32">
        <f t="shared" si="15"/>
        <v>442.65745445977507</v>
      </c>
      <c r="I57" s="32">
        <f t="shared" si="15"/>
        <v>512.2149386271725</v>
      </c>
      <c r="J57" s="32">
        <f t="shared" si="15"/>
        <v>693.00623694078547</v>
      </c>
      <c r="K57" s="32">
        <f t="shared" si="15"/>
        <v>832.07012124624089</v>
      </c>
      <c r="L57" s="32">
        <f t="shared" si="15"/>
        <v>964.86074917832309</v>
      </c>
      <c r="M57" s="32">
        <f t="shared" si="15"/>
        <v>1164.7799052006712</v>
      </c>
      <c r="N57" s="32">
        <f t="shared" si="15"/>
        <v>908.74895465714189</v>
      </c>
      <c r="O57" s="32">
        <f t="shared" si="15"/>
        <v>736.39508514851525</v>
      </c>
      <c r="P57" s="32">
        <f t="shared" si="15"/>
        <v>821.90090907076205</v>
      </c>
      <c r="Q57" s="32">
        <f t="shared" si="15"/>
        <v>829.66620479059623</v>
      </c>
      <c r="R57" s="32">
        <f t="shared" si="15"/>
        <v>954.71253243979595</v>
      </c>
      <c r="S57" s="32">
        <f t="shared" si="15"/>
        <v>1101.3122416601577</v>
      </c>
      <c r="T57" s="32">
        <f t="shared" si="15"/>
        <v>1142.3914795899395</v>
      </c>
      <c r="U57" s="32">
        <f t="shared" si="15"/>
        <v>1412.2033940479423</v>
      </c>
      <c r="V57" s="32">
        <f t="shared" si="15"/>
        <v>1506.5642624935322</v>
      </c>
      <c r="W57" s="32">
        <f t="shared" si="15"/>
        <v>1500.152836762122</v>
      </c>
      <c r="X57" s="32">
        <f t="shared" si="15"/>
        <v>1506.9681641970201</v>
      </c>
      <c r="Y57" s="32">
        <f t="shared" si="15"/>
        <v>1527.5962256636901</v>
      </c>
      <c r="Z57" s="32">
        <f t="shared" si="15"/>
        <v>1822.8964960755745</v>
      </c>
      <c r="AA57" s="32">
        <f t="shared" si="15"/>
        <v>1877.1558612347994</v>
      </c>
      <c r="AB57" s="32">
        <f t="shared" si="15"/>
        <v>1902.0310988835897</v>
      </c>
      <c r="AC57" s="32">
        <f t="shared" si="15"/>
        <v>2165.4743053620718</v>
      </c>
      <c r="AD57" s="32">
        <f t="shared" si="15"/>
        <v>1813.9493698289386</v>
      </c>
      <c r="AE57" s="32">
        <f t="shared" si="15"/>
        <v>1803.0566248181499</v>
      </c>
      <c r="AF57" s="32">
        <f t="shared" si="15"/>
        <v>929.64623058094946</v>
      </c>
      <c r="AG57" s="125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338.33950836040026</v>
      </c>
      <c r="E58" s="32">
        <f t="shared" si="16"/>
        <v>311.51670995269092</v>
      </c>
      <c r="F58" s="32">
        <f t="shared" si="16"/>
        <v>319.30583654707243</v>
      </c>
      <c r="G58" s="32">
        <f t="shared" si="16"/>
        <v>295.95196582838383</v>
      </c>
      <c r="H58" s="32">
        <f t="shared" si="16"/>
        <v>392.97576877421631</v>
      </c>
      <c r="I58" s="32">
        <f t="shared" si="16"/>
        <v>450.05783646993848</v>
      </c>
      <c r="J58" s="32">
        <f t="shared" si="16"/>
        <v>479.89552817695869</v>
      </c>
      <c r="K58" s="32">
        <f t="shared" si="16"/>
        <v>644.25248579644074</v>
      </c>
      <c r="L58" s="32">
        <f t="shared" si="16"/>
        <v>696.46261631844402</v>
      </c>
      <c r="M58" s="32">
        <f t="shared" si="16"/>
        <v>1758.386078429098</v>
      </c>
      <c r="N58" s="32">
        <f t="shared" si="16"/>
        <v>1802.6911075809971</v>
      </c>
      <c r="O58" s="32">
        <f t="shared" si="16"/>
        <v>1556.1323775557589</v>
      </c>
      <c r="P58" s="32">
        <f t="shared" si="16"/>
        <v>1363.8162656573634</v>
      </c>
      <c r="Q58" s="32">
        <f t="shared" si="16"/>
        <v>1120.1635288701918</v>
      </c>
      <c r="R58" s="32">
        <f t="shared" si="16"/>
        <v>1099.575584614641</v>
      </c>
      <c r="S58" s="32">
        <f t="shared" si="16"/>
        <v>1078.7729367913075</v>
      </c>
      <c r="T58" s="32">
        <f t="shared" si="16"/>
        <v>1517.8659055716614</v>
      </c>
      <c r="U58" s="32">
        <f t="shared" si="16"/>
        <v>1813.3560982721683</v>
      </c>
      <c r="V58" s="32">
        <f t="shared" si="16"/>
        <v>1899.8474814881636</v>
      </c>
      <c r="W58" s="32">
        <f t="shared" si="16"/>
        <v>2090.891573706253</v>
      </c>
      <c r="X58" s="32">
        <f t="shared" si="16"/>
        <v>2154.0923941262063</v>
      </c>
      <c r="Y58" s="32">
        <f t="shared" si="16"/>
        <v>2179.4998526828385</v>
      </c>
      <c r="Z58" s="32">
        <f t="shared" si="16"/>
        <v>1765.5058458113199</v>
      </c>
      <c r="AA58" s="32">
        <f t="shared" si="16"/>
        <v>1733.4113867084402</v>
      </c>
      <c r="AB58" s="32">
        <f t="shared" si="16"/>
        <v>1901.94126808082</v>
      </c>
      <c r="AC58" s="32">
        <f t="shared" si="16"/>
        <v>2100.0958159613588</v>
      </c>
      <c r="AD58" s="32">
        <f t="shared" si="16"/>
        <v>1574.4222004167352</v>
      </c>
      <c r="AE58" s="32">
        <f t="shared" si="16"/>
        <v>1084.4310453927899</v>
      </c>
      <c r="AF58" s="32">
        <f t="shared" si="16"/>
        <v>1079.311410182848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197.43373143764785</v>
      </c>
      <c r="E59" s="32">
        <f t="shared" si="17"/>
        <v>201.46668762324722</v>
      </c>
      <c r="F59" s="32">
        <f t="shared" si="17"/>
        <v>234.68282927887691</v>
      </c>
      <c r="G59" s="32">
        <f t="shared" si="17"/>
        <v>269.00879178116185</v>
      </c>
      <c r="H59" s="32">
        <f t="shared" si="17"/>
        <v>279.34449754439044</v>
      </c>
      <c r="I59" s="32">
        <f t="shared" si="17"/>
        <v>323.18490307477555</v>
      </c>
      <c r="J59" s="32">
        <f t="shared" si="17"/>
        <v>347.35525822728971</v>
      </c>
      <c r="K59" s="32">
        <f t="shared" si="17"/>
        <v>403.0394549876882</v>
      </c>
      <c r="L59" s="32">
        <f t="shared" si="17"/>
        <v>416.00864646688802</v>
      </c>
      <c r="M59" s="32">
        <f t="shared" si="17"/>
        <v>391.78716283164306</v>
      </c>
      <c r="N59" s="32">
        <f t="shared" si="17"/>
        <v>386.32713790568499</v>
      </c>
      <c r="O59" s="32">
        <f t="shared" si="17"/>
        <v>380.03856084918039</v>
      </c>
      <c r="P59" s="32">
        <f t="shared" si="17"/>
        <v>406.90673998344926</v>
      </c>
      <c r="Q59" s="32">
        <f t="shared" si="17"/>
        <v>443.48704472179901</v>
      </c>
      <c r="R59" s="32">
        <f t="shared" si="17"/>
        <v>455.21731692266434</v>
      </c>
      <c r="S59" s="32">
        <f t="shared" si="17"/>
        <v>455.74795333476862</v>
      </c>
      <c r="T59" s="32">
        <f t="shared" si="17"/>
        <v>428.88392099859738</v>
      </c>
      <c r="U59" s="32">
        <f t="shared" si="17"/>
        <v>440.22691186735022</v>
      </c>
      <c r="V59" s="32">
        <f t="shared" si="17"/>
        <v>500.17112007011974</v>
      </c>
      <c r="W59" s="32">
        <f t="shared" si="17"/>
        <v>477.015259337597</v>
      </c>
      <c r="X59" s="32">
        <f t="shared" si="17"/>
        <v>461.32910093356946</v>
      </c>
      <c r="Y59" s="32">
        <f t="shared" si="17"/>
        <v>484.45240462755464</v>
      </c>
      <c r="Z59" s="32">
        <f t="shared" si="17"/>
        <v>503.75278891085719</v>
      </c>
      <c r="AA59" s="32">
        <f t="shared" si="17"/>
        <v>515.00049987695365</v>
      </c>
      <c r="AB59" s="32">
        <f t="shared" si="17"/>
        <v>473.55163294436971</v>
      </c>
      <c r="AC59" s="32">
        <f t="shared" si="17"/>
        <v>510.97402597182582</v>
      </c>
      <c r="AD59" s="32">
        <f t="shared" si="17"/>
        <v>545.22559393068457</v>
      </c>
      <c r="AE59" s="32">
        <f t="shared" si="17"/>
        <v>552.05469528742617</v>
      </c>
      <c r="AF59" s="32">
        <f t="shared" si="17"/>
        <v>576.52646569558431</v>
      </c>
      <c r="AI59" t="s">
        <v>909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9">
        <f t="shared" si="18"/>
        <v>8.7478963602410111</v>
      </c>
      <c r="E60" s="119">
        <f t="shared" si="18"/>
        <v>9.3152035165405795</v>
      </c>
      <c r="F60" s="119">
        <f t="shared" si="18"/>
        <v>10.140045953760897</v>
      </c>
      <c r="G60" s="119">
        <f t="shared" si="18"/>
        <v>10.181853569483394</v>
      </c>
      <c r="H60" s="119">
        <f t="shared" si="18"/>
        <v>10.570960014946372</v>
      </c>
      <c r="I60" s="119">
        <f t="shared" si="18"/>
        <v>11.528740453103822</v>
      </c>
      <c r="J60" s="119">
        <f t="shared" si="18"/>
        <v>19.668816090708777</v>
      </c>
      <c r="K60" s="119">
        <f t="shared" si="18"/>
        <v>20.960906835695514</v>
      </c>
      <c r="L60" s="119">
        <f t="shared" si="18"/>
        <v>20.888993640785571</v>
      </c>
      <c r="M60" s="119">
        <f t="shared" si="18"/>
        <v>21.259923913843018</v>
      </c>
      <c r="N60" s="119">
        <f t="shared" si="18"/>
        <v>21.750097806936672</v>
      </c>
      <c r="O60" s="119">
        <f t="shared" si="18"/>
        <v>24.83942425946266</v>
      </c>
      <c r="P60" s="119">
        <f t="shared" si="18"/>
        <v>23.256360727557833</v>
      </c>
      <c r="Q60" s="119">
        <f t="shared" si="18"/>
        <v>25.694542003361253</v>
      </c>
      <c r="R60" s="119">
        <f t="shared" si="18"/>
        <v>30.004104841553996</v>
      </c>
      <c r="S60" s="119">
        <f t="shared" si="18"/>
        <v>27.75610611006438</v>
      </c>
      <c r="T60" s="119">
        <f t="shared" si="18"/>
        <v>31.936874591496753</v>
      </c>
      <c r="U60" s="119">
        <f t="shared" si="18"/>
        <v>34.939642929146274</v>
      </c>
      <c r="V60" s="119">
        <f t="shared" si="18"/>
        <v>31.56956436379804</v>
      </c>
      <c r="W60" s="119">
        <f t="shared" si="18"/>
        <v>30.2386751436227</v>
      </c>
      <c r="X60" s="119">
        <f t="shared" si="18"/>
        <v>32.340722363163636</v>
      </c>
      <c r="Y60" s="119">
        <f t="shared" si="18"/>
        <v>34.13087931705968</v>
      </c>
      <c r="Z60" s="119">
        <f t="shared" si="18"/>
        <v>34.585218154823153</v>
      </c>
      <c r="AA60" s="119">
        <f t="shared" si="18"/>
        <v>36.157055389430965</v>
      </c>
      <c r="AB60" s="119">
        <f t="shared" si="18"/>
        <v>40.325321589998111</v>
      </c>
      <c r="AC60" s="119">
        <f t="shared" si="18"/>
        <v>44.61995219053135</v>
      </c>
      <c r="AD60" s="119">
        <f t="shared" si="18"/>
        <v>47.1855047809361</v>
      </c>
      <c r="AE60" s="119">
        <f t="shared" si="18"/>
        <v>51.20837711056501</v>
      </c>
      <c r="AF60" s="119">
        <f t="shared" si="18"/>
        <v>53.271245167114429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0.71204180688345098</v>
      </c>
      <c r="E61" s="32">
        <f t="shared" si="19"/>
        <v>0.70963123510705706</v>
      </c>
      <c r="F61" s="32">
        <f t="shared" si="19"/>
        <v>0.74574808609801502</v>
      </c>
      <c r="G61" s="32">
        <f t="shared" si="19"/>
        <v>0.75006370183272852</v>
      </c>
      <c r="H61" s="32">
        <f t="shared" si="19"/>
        <v>0.86403193892270547</v>
      </c>
      <c r="I61" s="32">
        <f t="shared" si="19"/>
        <v>0.97858973376456437</v>
      </c>
      <c r="J61" s="32">
        <f t="shared" si="19"/>
        <v>1.2271984889886045</v>
      </c>
      <c r="K61" s="32">
        <f t="shared" si="19"/>
        <v>1.7543878350607898</v>
      </c>
      <c r="L61" s="32">
        <f t="shared" si="19"/>
        <v>1.8016976831214473</v>
      </c>
      <c r="M61" s="32">
        <f t="shared" si="19"/>
        <v>2.1795033325611071</v>
      </c>
      <c r="N61" s="32">
        <f t="shared" si="19"/>
        <v>2.8213123675811098</v>
      </c>
      <c r="O61" s="32">
        <f t="shared" si="19"/>
        <v>3.4509633542180769</v>
      </c>
      <c r="P61" s="32">
        <f t="shared" si="19"/>
        <v>4.2442583051514404</v>
      </c>
      <c r="Q61" s="32">
        <f t="shared" si="19"/>
        <v>6.1843837647812547</v>
      </c>
      <c r="R61" s="32">
        <f t="shared" si="19"/>
        <v>8.7493668787383694</v>
      </c>
      <c r="S61" s="32">
        <f t="shared" si="19"/>
        <v>8.8028275316710509</v>
      </c>
      <c r="T61" s="32">
        <f t="shared" si="19"/>
        <v>10.994160832755069</v>
      </c>
      <c r="U61" s="32">
        <f t="shared" si="19"/>
        <v>14.755610126100075</v>
      </c>
      <c r="V61" s="32">
        <f t="shared" si="19"/>
        <v>13.469369342328537</v>
      </c>
      <c r="W61" s="32">
        <f t="shared" si="19"/>
        <v>15.458237099500661</v>
      </c>
      <c r="X61" s="32">
        <f t="shared" si="19"/>
        <v>18.52797019284727</v>
      </c>
      <c r="Y61" s="32">
        <f t="shared" si="19"/>
        <v>24.524692201372368</v>
      </c>
      <c r="Z61" s="32">
        <f t="shared" si="19"/>
        <v>27.83879426505737</v>
      </c>
      <c r="AA61" s="32">
        <f t="shared" si="19"/>
        <v>30.044035867923849</v>
      </c>
      <c r="AB61" s="32">
        <f t="shared" si="19"/>
        <v>35.716258228722033</v>
      </c>
      <c r="AC61" s="32">
        <f t="shared" si="19"/>
        <v>38.267170453363278</v>
      </c>
      <c r="AD61" s="32">
        <f t="shared" si="19"/>
        <v>40.190443798730776</v>
      </c>
      <c r="AE61" s="32">
        <f t="shared" si="19"/>
        <v>41.868093875051628</v>
      </c>
      <c r="AF61" s="32">
        <f t="shared" si="19"/>
        <v>40.941568326573048</v>
      </c>
    </row>
    <row r="62" spans="1:36" x14ac:dyDescent="0.25">
      <c r="A62" s="6"/>
      <c r="B62" s="6" t="s">
        <v>888</v>
      </c>
      <c r="C62" s="31" t="s">
        <v>391</v>
      </c>
      <c r="D62" s="32">
        <f>D33</f>
        <v>19.878333745070822</v>
      </c>
      <c r="E62" s="32">
        <f t="shared" ref="E62:AF62" si="20">E33</f>
        <v>19.838445067670165</v>
      </c>
      <c r="F62" s="32">
        <f t="shared" si="20"/>
        <v>19.982157449762095</v>
      </c>
      <c r="G62" s="32">
        <f t="shared" si="20"/>
        <v>20.385560168316818</v>
      </c>
      <c r="H62" s="32">
        <f t="shared" si="20"/>
        <v>20.488873788741433</v>
      </c>
      <c r="I62" s="32">
        <f t="shared" si="20"/>
        <v>20.552261015803758</v>
      </c>
      <c r="J62" s="32">
        <f t="shared" si="20"/>
        <v>20.015972657665184</v>
      </c>
      <c r="K62" s="32">
        <f t="shared" si="20"/>
        <v>19.880335587988185</v>
      </c>
      <c r="L62" s="32">
        <f t="shared" si="20"/>
        <v>19.704673224080612</v>
      </c>
      <c r="M62" s="32">
        <f t="shared" si="20"/>
        <v>19.759442226377935</v>
      </c>
      <c r="N62" s="32">
        <f t="shared" si="20"/>
        <v>19.3632783912904</v>
      </c>
      <c r="O62" s="32">
        <f t="shared" si="20"/>
        <v>19.084538321235481</v>
      </c>
      <c r="P62" s="32">
        <f t="shared" si="20"/>
        <v>19.12567626155186</v>
      </c>
      <c r="Q62" s="32">
        <f t="shared" si="20"/>
        <v>18.715132077301693</v>
      </c>
      <c r="R62" s="32">
        <f t="shared" si="20"/>
        <v>19.042630698773646</v>
      </c>
      <c r="S62" s="32">
        <f t="shared" si="20"/>
        <v>18.546383455459907</v>
      </c>
      <c r="T62" s="32">
        <f t="shared" si="20"/>
        <v>18.562036651152216</v>
      </c>
      <c r="U62" s="32">
        <f t="shared" si="20"/>
        <v>18.671047785240972</v>
      </c>
      <c r="V62" s="32">
        <f t="shared" si="20"/>
        <v>18.896815318080414</v>
      </c>
      <c r="W62" s="32">
        <f t="shared" si="20"/>
        <v>18.900475328565136</v>
      </c>
      <c r="X62" s="32">
        <f t="shared" si="20"/>
        <v>18.977378117559738</v>
      </c>
      <c r="Y62" s="32">
        <f t="shared" si="20"/>
        <v>18.461555116789665</v>
      </c>
      <c r="Z62" s="32">
        <f t="shared" si="20"/>
        <v>18.094225670994874</v>
      </c>
      <c r="AA62" s="32">
        <f t="shared" si="20"/>
        <v>18.087251246312501</v>
      </c>
      <c r="AB62" s="32">
        <f t="shared" si="20"/>
        <v>18.0458006851654</v>
      </c>
      <c r="AC62" s="32">
        <f t="shared" si="20"/>
        <v>18.117879834550063</v>
      </c>
      <c r="AD62" s="32">
        <f t="shared" si="20"/>
        <v>18.180477175470379</v>
      </c>
      <c r="AE62" s="32">
        <f t="shared" si="20"/>
        <v>18.348827419163147</v>
      </c>
      <c r="AF62" s="32">
        <f t="shared" si="20"/>
        <v>18.554083532720899</v>
      </c>
    </row>
    <row r="63" spans="1:36" x14ac:dyDescent="0.25">
      <c r="A63" s="6">
        <f>A32</f>
        <v>1</v>
      </c>
      <c r="B63" s="6" t="s">
        <v>890</v>
      </c>
      <c r="C63" s="31" t="s">
        <v>744</v>
      </c>
      <c r="D63" s="32">
        <f>D34</f>
        <v>-174.49332757541885</v>
      </c>
      <c r="E63" s="32">
        <f t="shared" ref="E63:AF63" si="21">E34</f>
        <v>-175.59930772896402</v>
      </c>
      <c r="F63" s="32">
        <f t="shared" si="21"/>
        <v>-177.18580967280172</v>
      </c>
      <c r="G63" s="32">
        <f t="shared" si="21"/>
        <v>-178.66857748041917</v>
      </c>
      <c r="H63" s="32">
        <f t="shared" si="21"/>
        <v>-181.43872142656718</v>
      </c>
      <c r="I63" s="32">
        <f t="shared" si="21"/>
        <v>-182.83430652303608</v>
      </c>
      <c r="J63" s="32">
        <f t="shared" si="21"/>
        <v>-183.7078724187069</v>
      </c>
      <c r="K63" s="32">
        <f t="shared" si="21"/>
        <v>-184.34454383530817</v>
      </c>
      <c r="L63" s="32">
        <f t="shared" si="21"/>
        <v>-184.84666871481184</v>
      </c>
      <c r="M63" s="32">
        <f t="shared" si="21"/>
        <v>-185.56870735253034</v>
      </c>
      <c r="N63" s="32">
        <f t="shared" si="21"/>
        <v>-185.89252737363842</v>
      </c>
      <c r="O63" s="32">
        <f t="shared" si="21"/>
        <v>-186.39531184982624</v>
      </c>
      <c r="P63" s="32">
        <f t="shared" si="21"/>
        <v>-186.77010291135136</v>
      </c>
      <c r="Q63" s="32">
        <f t="shared" si="21"/>
        <v>-188.17767189699762</v>
      </c>
      <c r="R63" s="32">
        <f t="shared" si="21"/>
        <v>-189.02287288627988</v>
      </c>
      <c r="S63" s="32">
        <f t="shared" si="21"/>
        <v>-189.58979061718006</v>
      </c>
      <c r="T63" s="32">
        <f t="shared" si="21"/>
        <v>-189.96901749502214</v>
      </c>
      <c r="U63" s="32">
        <f t="shared" si="21"/>
        <v>-189.96570202428134</v>
      </c>
      <c r="V63" s="32">
        <f t="shared" si="21"/>
        <v>-190.24900642469814</v>
      </c>
      <c r="W63" s="32">
        <f t="shared" si="21"/>
        <v>-190.25400108481412</v>
      </c>
      <c r="X63" s="32">
        <f t="shared" si="21"/>
        <v>-190.26188695837078</v>
      </c>
      <c r="Y63" s="32">
        <f t="shared" si="21"/>
        <v>-190.26235469488765</v>
      </c>
      <c r="Z63" s="32">
        <f t="shared" si="21"/>
        <v>-190.26653469488764</v>
      </c>
      <c r="AA63" s="32">
        <f t="shared" si="21"/>
        <v>-190.28262196141671</v>
      </c>
      <c r="AB63" s="32">
        <f t="shared" si="21"/>
        <v>-190.33273967167423</v>
      </c>
      <c r="AC63" s="32">
        <f t="shared" si="21"/>
        <v>-190.33995952456613</v>
      </c>
      <c r="AD63" s="32">
        <f t="shared" si="21"/>
        <v>-190.34859819123278</v>
      </c>
      <c r="AE63" s="32">
        <f t="shared" si="21"/>
        <v>-190.36085952456611</v>
      </c>
      <c r="AF63" s="32">
        <f t="shared" si="21"/>
        <v>-190.36403829448608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423.92526361394539</v>
      </c>
      <c r="E64" s="32">
        <f t="shared" si="22"/>
        <v>410.91473811651827</v>
      </c>
      <c r="F64" s="32">
        <f t="shared" si="22"/>
        <v>405.80110753447326</v>
      </c>
      <c r="G64" s="32">
        <f t="shared" si="22"/>
        <v>388.6926089123321</v>
      </c>
      <c r="H64" s="32">
        <f t="shared" si="22"/>
        <v>442.65745445977507</v>
      </c>
      <c r="I64" s="32">
        <f t="shared" si="22"/>
        <v>512.2149386271725</v>
      </c>
      <c r="J64" s="32">
        <f t="shared" si="22"/>
        <v>693.00623694078547</v>
      </c>
      <c r="K64" s="32">
        <f t="shared" si="22"/>
        <v>832.07012124624089</v>
      </c>
      <c r="L64" s="32">
        <f t="shared" si="22"/>
        <v>964.86074917832309</v>
      </c>
      <c r="M64" s="32">
        <f t="shared" si="22"/>
        <v>1164.7799052006712</v>
      </c>
      <c r="N64" s="32">
        <f t="shared" si="22"/>
        <v>908.74895465714189</v>
      </c>
      <c r="O64" s="32">
        <f t="shared" si="22"/>
        <v>736.39508514851525</v>
      </c>
      <c r="P64" s="32">
        <f t="shared" si="22"/>
        <v>821.90090907076205</v>
      </c>
      <c r="Q64" s="32">
        <f t="shared" si="22"/>
        <v>829.66620479059623</v>
      </c>
      <c r="R64" s="32">
        <f t="shared" si="22"/>
        <v>954.71253243979595</v>
      </c>
      <c r="S64" s="32">
        <f t="shared" si="22"/>
        <v>1101.3122416601577</v>
      </c>
      <c r="T64" s="32">
        <f t="shared" si="22"/>
        <v>1142.3914795899395</v>
      </c>
      <c r="U64" s="32">
        <f t="shared" si="22"/>
        <v>1412.2033940479423</v>
      </c>
      <c r="V64" s="32">
        <f t="shared" si="22"/>
        <v>1506.5642624935322</v>
      </c>
      <c r="W64" s="32">
        <f t="shared" si="22"/>
        <v>1500.152836762122</v>
      </c>
      <c r="X64" s="32">
        <f t="shared" si="22"/>
        <v>1506.9681641970201</v>
      </c>
      <c r="Y64" s="32">
        <f t="shared" si="22"/>
        <v>1527.5962256636901</v>
      </c>
      <c r="Z64" s="32">
        <f t="shared" si="22"/>
        <v>1822.8964960755745</v>
      </c>
      <c r="AA64" s="32">
        <f t="shared" si="22"/>
        <v>1877.1558612347994</v>
      </c>
      <c r="AB64" s="32">
        <f t="shared" si="22"/>
        <v>1902.0310988835897</v>
      </c>
      <c r="AC64" s="32">
        <f t="shared" si="22"/>
        <v>2165.4743053620718</v>
      </c>
      <c r="AD64" s="32">
        <f t="shared" si="22"/>
        <v>1813.9493698289386</v>
      </c>
      <c r="AE64" s="32">
        <f t="shared" si="22"/>
        <v>1803.0566248181499</v>
      </c>
      <c r="AF64" s="32">
        <f t="shared" si="22"/>
        <v>929.64623058094946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0</v>
      </c>
      <c r="E65" s="32">
        <f t="shared" si="23"/>
        <v>0</v>
      </c>
      <c r="F65" s="32">
        <f t="shared" si="23"/>
        <v>0</v>
      </c>
      <c r="G65" s="32">
        <f t="shared" si="23"/>
        <v>0</v>
      </c>
      <c r="H65" s="32">
        <f t="shared" si="23"/>
        <v>0</v>
      </c>
      <c r="I65" s="32">
        <f t="shared" si="23"/>
        <v>0</v>
      </c>
      <c r="J65" s="32">
        <f t="shared" si="23"/>
        <v>0</v>
      </c>
      <c r="K65" s="32">
        <f t="shared" si="23"/>
        <v>0</v>
      </c>
      <c r="L65" s="32">
        <f t="shared" si="23"/>
        <v>0</v>
      </c>
      <c r="M65" s="32">
        <f t="shared" si="23"/>
        <v>0</v>
      </c>
      <c r="N65" s="32">
        <f t="shared" si="23"/>
        <v>0</v>
      </c>
      <c r="O65" s="32">
        <f t="shared" si="23"/>
        <v>0</v>
      </c>
      <c r="P65" s="32">
        <f t="shared" si="23"/>
        <v>0</v>
      </c>
      <c r="Q65" s="32">
        <f t="shared" si="23"/>
        <v>0</v>
      </c>
      <c r="R65" s="32">
        <f t="shared" si="23"/>
        <v>0</v>
      </c>
      <c r="S65" s="32">
        <f t="shared" si="23"/>
        <v>0</v>
      </c>
      <c r="T65" s="32">
        <f t="shared" si="23"/>
        <v>0</v>
      </c>
      <c r="U65" s="32">
        <f t="shared" si="23"/>
        <v>0</v>
      </c>
      <c r="V65" s="32">
        <f t="shared" si="23"/>
        <v>0</v>
      </c>
      <c r="W65" s="32">
        <f t="shared" si="23"/>
        <v>0</v>
      </c>
      <c r="X65" s="32">
        <f t="shared" si="23"/>
        <v>0</v>
      </c>
      <c r="Y65" s="32">
        <f t="shared" si="23"/>
        <v>0</v>
      </c>
      <c r="Z65" s="32">
        <f t="shared" si="23"/>
        <v>0</v>
      </c>
      <c r="AA65" s="32">
        <f t="shared" si="23"/>
        <v>0</v>
      </c>
      <c r="AB65" s="32">
        <f t="shared" si="23"/>
        <v>0</v>
      </c>
      <c r="AC65" s="32">
        <f t="shared" si="23"/>
        <v>0</v>
      </c>
      <c r="AD65" s="32">
        <f t="shared" si="23"/>
        <v>0</v>
      </c>
      <c r="AE65" s="32">
        <f t="shared" si="23"/>
        <v>0</v>
      </c>
      <c r="AF65" s="32">
        <f t="shared" si="23"/>
        <v>0</v>
      </c>
    </row>
    <row r="90" spans="3:32" x14ac:dyDescent="0.25">
      <c r="C90" s="104" t="s">
        <v>824</v>
      </c>
      <c r="D90" s="104">
        <v>1990</v>
      </c>
      <c r="E90" s="104">
        <v>1991</v>
      </c>
      <c r="F90" s="104">
        <v>1992</v>
      </c>
      <c r="G90" s="104">
        <v>1993</v>
      </c>
      <c r="H90" s="104">
        <v>1994</v>
      </c>
      <c r="I90" s="104">
        <v>1995</v>
      </c>
      <c r="J90" s="104">
        <v>1996</v>
      </c>
      <c r="K90" s="104">
        <v>1997</v>
      </c>
      <c r="L90" s="104">
        <v>1998</v>
      </c>
      <c r="M90" s="104">
        <v>1999</v>
      </c>
      <c r="N90" s="104">
        <v>2000</v>
      </c>
      <c r="O90" s="104">
        <v>2001</v>
      </c>
      <c r="P90" s="104">
        <v>2002</v>
      </c>
      <c r="Q90" s="104">
        <v>2003</v>
      </c>
      <c r="R90" s="104">
        <v>2004</v>
      </c>
      <c r="S90" s="104">
        <v>2005</v>
      </c>
      <c r="T90" s="104">
        <v>2006</v>
      </c>
      <c r="U90" s="104">
        <v>2007</v>
      </c>
      <c r="V90" s="104">
        <v>2008</v>
      </c>
      <c r="W90" s="104">
        <v>2009</v>
      </c>
      <c r="X90" s="104">
        <v>2010</v>
      </c>
      <c r="Y90" s="104">
        <v>2011</v>
      </c>
      <c r="Z90" s="104">
        <v>2012</v>
      </c>
      <c r="AA90" s="104">
        <v>2013</v>
      </c>
      <c r="AB90" s="104">
        <v>2014</v>
      </c>
      <c r="AC90" s="104">
        <v>2015</v>
      </c>
      <c r="AD90" s="104">
        <v>2016</v>
      </c>
      <c r="AE90" s="104">
        <v>2017</v>
      </c>
      <c r="AF90" s="104">
        <v>2018</v>
      </c>
    </row>
    <row r="91" spans="3:32" x14ac:dyDescent="0.25">
      <c r="C91" s="104">
        <v>0</v>
      </c>
      <c r="D91" s="104" t="s">
        <v>828</v>
      </c>
      <c r="E91" s="104" t="s">
        <v>828</v>
      </c>
      <c r="F91" s="104" t="s">
        <v>828</v>
      </c>
      <c r="G91" s="104" t="s">
        <v>828</v>
      </c>
      <c r="H91" s="104" t="s">
        <v>828</v>
      </c>
      <c r="I91" s="104" t="s">
        <v>828</v>
      </c>
      <c r="J91" s="104" t="s">
        <v>828</v>
      </c>
      <c r="K91" s="104" t="s">
        <v>828</v>
      </c>
      <c r="L91" s="104" t="s">
        <v>828</v>
      </c>
      <c r="M91" s="104" t="s">
        <v>828</v>
      </c>
      <c r="N91" s="104" t="s">
        <v>828</v>
      </c>
      <c r="O91" s="104" t="s">
        <v>828</v>
      </c>
      <c r="P91" s="104" t="s">
        <v>828</v>
      </c>
      <c r="Q91" s="104" t="s">
        <v>828</v>
      </c>
      <c r="R91" s="104" t="s">
        <v>828</v>
      </c>
      <c r="S91" s="104" t="s">
        <v>828</v>
      </c>
      <c r="T91" s="104" t="s">
        <v>828</v>
      </c>
      <c r="U91" s="104" t="s">
        <v>828</v>
      </c>
      <c r="V91" s="104" t="s">
        <v>828</v>
      </c>
      <c r="W91" s="104" t="s">
        <v>828</v>
      </c>
      <c r="X91" s="104" t="s">
        <v>828</v>
      </c>
      <c r="Y91" s="104" t="s">
        <v>828</v>
      </c>
      <c r="Z91" s="104" t="s">
        <v>828</v>
      </c>
      <c r="AA91" s="104" t="s">
        <v>828</v>
      </c>
      <c r="AB91" s="104" t="s">
        <v>828</v>
      </c>
      <c r="AC91" s="104" t="s">
        <v>828</v>
      </c>
      <c r="AD91" s="104" t="s">
        <v>828</v>
      </c>
      <c r="AE91" s="104" t="s">
        <v>828</v>
      </c>
      <c r="AF91" s="104" t="s">
        <v>828</v>
      </c>
    </row>
    <row r="92" spans="3:32" x14ac:dyDescent="0.25">
      <c r="C92" s="31" t="str">
        <f>'GPC alcances 2018'!Q5</f>
        <v>Industrias manufactureras y de la construcción</v>
      </c>
      <c r="D92" s="32">
        <f t="shared" ref="D92:M100" si="24">VLOOKUP($C92,$C$8:$AF$46,D$53-1988,FALSE)</f>
        <v>170.31866067097013</v>
      </c>
      <c r="E92" s="32">
        <f t="shared" si="24"/>
        <v>140.3477231345544</v>
      </c>
      <c r="F92" s="32">
        <f t="shared" si="24"/>
        <v>158.37590879930963</v>
      </c>
      <c r="G92" s="32">
        <f t="shared" si="24"/>
        <v>157.89258782165768</v>
      </c>
      <c r="H92" s="32">
        <f t="shared" si="24"/>
        <v>239.53455835188134</v>
      </c>
      <c r="I92" s="32">
        <f t="shared" si="24"/>
        <v>314.50508775207578</v>
      </c>
      <c r="J92" s="32">
        <f t="shared" si="24"/>
        <v>328.39552223657387</v>
      </c>
      <c r="K92" s="32">
        <f t="shared" si="24"/>
        <v>490.04187911551753</v>
      </c>
      <c r="L92" s="32">
        <f t="shared" si="24"/>
        <v>447.51742798990284</v>
      </c>
      <c r="M92" s="32">
        <f t="shared" si="24"/>
        <v>649.40513982638981</v>
      </c>
      <c r="N92" s="32">
        <f t="shared" ref="N92:W100" si="25">VLOOKUP($C92,$C$8:$AF$46,N$53-1988,FALSE)</f>
        <v>660.50755502101993</v>
      </c>
      <c r="O92" s="32">
        <f t="shared" si="25"/>
        <v>714.57566393507</v>
      </c>
      <c r="P92" s="32">
        <f t="shared" si="25"/>
        <v>653.60347812746318</v>
      </c>
      <c r="Q92" s="32">
        <f t="shared" si="25"/>
        <v>590.23538523652837</v>
      </c>
      <c r="R92" s="32">
        <f t="shared" si="25"/>
        <v>546.37605012710594</v>
      </c>
      <c r="S92" s="32">
        <f t="shared" si="25"/>
        <v>567.74749693945887</v>
      </c>
      <c r="T92" s="32">
        <f t="shared" si="25"/>
        <v>616.68016900908356</v>
      </c>
      <c r="U92" s="32">
        <f t="shared" si="25"/>
        <v>632.00897323803952</v>
      </c>
      <c r="V92" s="32">
        <f t="shared" si="25"/>
        <v>718.87439464745535</v>
      </c>
      <c r="W92" s="32">
        <f t="shared" si="25"/>
        <v>875.77168956705793</v>
      </c>
      <c r="X92" s="32">
        <f t="shared" ref="X92:AF100" si="26">VLOOKUP($C92,$C$8:$AF$46,X$53-1988,FALSE)</f>
        <v>893.18381565518973</v>
      </c>
      <c r="Y92" s="32">
        <f t="shared" si="26"/>
        <v>922.85702361684798</v>
      </c>
      <c r="Z92" s="32">
        <f t="shared" si="26"/>
        <v>728.2194460399553</v>
      </c>
      <c r="AA92" s="32">
        <f t="shared" si="26"/>
        <v>799.6652047699323</v>
      </c>
      <c r="AB92" s="32">
        <f t="shared" si="26"/>
        <v>962.42888247725932</v>
      </c>
      <c r="AC92" s="32">
        <f t="shared" si="26"/>
        <v>1052.7651933426066</v>
      </c>
      <c r="AD92" s="32">
        <f t="shared" si="26"/>
        <v>973.22742166289026</v>
      </c>
      <c r="AE92" s="32">
        <f t="shared" si="26"/>
        <v>920.42711562476177</v>
      </c>
      <c r="AF92" s="32">
        <f t="shared" si="26"/>
        <v>956.18432202965482</v>
      </c>
    </row>
    <row r="93" spans="3:32" x14ac:dyDescent="0.25">
      <c r="C93" s="31" t="str">
        <f>'GPC alcances 2018'!Q6</f>
        <v>Industrias manufactureras y de la construcción (electricidad)</v>
      </c>
      <c r="D93" s="32">
        <f t="shared" si="24"/>
        <v>329.20482236365109</v>
      </c>
      <c r="E93" s="32">
        <f t="shared" si="24"/>
        <v>326.6243174881518</v>
      </c>
      <c r="F93" s="32">
        <f t="shared" si="24"/>
        <v>323.98479872769559</v>
      </c>
      <c r="G93" s="32">
        <f t="shared" si="24"/>
        <v>311.39328160924765</v>
      </c>
      <c r="H93" s="32">
        <f t="shared" si="24"/>
        <v>348.73418826167421</v>
      </c>
      <c r="I93" s="32">
        <f t="shared" si="24"/>
        <v>407.19905600326632</v>
      </c>
      <c r="J93" s="32">
        <f t="shared" si="24"/>
        <v>554.60558307201188</v>
      </c>
      <c r="K93" s="32">
        <f t="shared" si="24"/>
        <v>669.45817463523849</v>
      </c>
      <c r="L93" s="32">
        <f t="shared" si="24"/>
        <v>779.42018589184886</v>
      </c>
      <c r="M93" s="32">
        <f t="shared" si="24"/>
        <v>956.93880504978756</v>
      </c>
      <c r="N93" s="32">
        <f t="shared" si="25"/>
        <v>747.85237510445029</v>
      </c>
      <c r="O93" s="32">
        <f t="shared" si="25"/>
        <v>605.40756543959549</v>
      </c>
      <c r="P93" s="32">
        <f t="shared" si="25"/>
        <v>668.55629801069517</v>
      </c>
      <c r="Q93" s="32">
        <f t="shared" si="25"/>
        <v>691.63388196649521</v>
      </c>
      <c r="R93" s="32">
        <f t="shared" si="25"/>
        <v>784.43702405642125</v>
      </c>
      <c r="S93" s="32">
        <f t="shared" si="25"/>
        <v>901.67836809190771</v>
      </c>
      <c r="T93" s="32">
        <f t="shared" si="25"/>
        <v>928.19028816824391</v>
      </c>
      <c r="U93" s="32">
        <f t="shared" si="25"/>
        <v>1149.0446481866311</v>
      </c>
      <c r="V93" s="32">
        <f t="shared" si="25"/>
        <v>1236.0853473354371</v>
      </c>
      <c r="W93" s="32">
        <f t="shared" si="25"/>
        <v>1233.7181759089428</v>
      </c>
      <c r="X93" s="32">
        <f t="shared" si="26"/>
        <v>1234.6921896917215</v>
      </c>
      <c r="Y93" s="32">
        <f t="shared" si="26"/>
        <v>1244.4284750439356</v>
      </c>
      <c r="Z93" s="32">
        <f t="shared" si="26"/>
        <v>1489.5252005005382</v>
      </c>
      <c r="AA93" s="32">
        <f t="shared" si="26"/>
        <v>1510.7238867444094</v>
      </c>
      <c r="AB93" s="32">
        <f t="shared" si="26"/>
        <v>1532.2685709538496</v>
      </c>
      <c r="AC93" s="32">
        <f t="shared" si="26"/>
        <v>1758.5711393303245</v>
      </c>
      <c r="AD93" s="32">
        <f t="shared" si="26"/>
        <v>1441.8320134963219</v>
      </c>
      <c r="AE93" s="32">
        <f t="shared" si="26"/>
        <v>1416.2093956917497</v>
      </c>
      <c r="AF93" s="32">
        <f t="shared" si="26"/>
        <v>747.11721709331835</v>
      </c>
    </row>
    <row r="94" spans="3:32" x14ac:dyDescent="0.25">
      <c r="C94" s="31" t="str">
        <f>'GPC alcances 2018'!Q7</f>
        <v>Transporte por carretera</v>
      </c>
      <c r="D94" s="32">
        <f t="shared" si="24"/>
        <v>117.6937385557414</v>
      </c>
      <c r="E94" s="32">
        <f t="shared" si="24"/>
        <v>122.87488027924583</v>
      </c>
      <c r="F94" s="32">
        <f t="shared" si="24"/>
        <v>132.94646962991666</v>
      </c>
      <c r="G94" s="32">
        <f t="shared" si="24"/>
        <v>147.66528742611581</v>
      </c>
      <c r="H94" s="32">
        <f t="shared" si="24"/>
        <v>166.22073215960191</v>
      </c>
      <c r="I94" s="32">
        <f t="shared" si="24"/>
        <v>182.32170648908252</v>
      </c>
      <c r="J94" s="32">
        <f t="shared" si="24"/>
        <v>197.59188448401829</v>
      </c>
      <c r="K94" s="32">
        <f t="shared" si="24"/>
        <v>207.39200853110174</v>
      </c>
      <c r="L94" s="32">
        <f t="shared" si="24"/>
        <v>218.84652101440824</v>
      </c>
      <c r="M94" s="32">
        <f t="shared" si="24"/>
        <v>228.24268509667533</v>
      </c>
      <c r="N94" s="32">
        <f t="shared" si="25"/>
        <v>235.78847917476213</v>
      </c>
      <c r="O94" s="32">
        <f t="shared" si="25"/>
        <v>222.41990590322905</v>
      </c>
      <c r="P94" s="32">
        <f t="shared" si="25"/>
        <v>244.46568697664998</v>
      </c>
      <c r="Q94" s="32">
        <f t="shared" si="25"/>
        <v>268.17565920233204</v>
      </c>
      <c r="R94" s="32">
        <f t="shared" si="25"/>
        <v>275.22870205486282</v>
      </c>
      <c r="S94" s="32">
        <f t="shared" si="25"/>
        <v>273.79352153851426</v>
      </c>
      <c r="T94" s="32">
        <f t="shared" si="25"/>
        <v>265.17155833111008</v>
      </c>
      <c r="U94" s="32">
        <f t="shared" si="25"/>
        <v>281.27432412232105</v>
      </c>
      <c r="V94" s="32">
        <f t="shared" si="25"/>
        <v>297.02238998901794</v>
      </c>
      <c r="W94" s="32">
        <f t="shared" si="25"/>
        <v>316.05046023393493</v>
      </c>
      <c r="X94" s="32">
        <f t="shared" si="26"/>
        <v>330.85189200270707</v>
      </c>
      <c r="Y94" s="32">
        <f t="shared" si="26"/>
        <v>353.59499055858737</v>
      </c>
      <c r="Z94" s="32">
        <f t="shared" si="26"/>
        <v>358.76043953385329</v>
      </c>
      <c r="AA94" s="32">
        <f t="shared" si="26"/>
        <v>381.16658665761628</v>
      </c>
      <c r="AB94" s="32">
        <f t="shared" si="26"/>
        <v>348.70207225550297</v>
      </c>
      <c r="AC94" s="32">
        <f t="shared" si="26"/>
        <v>375.72492692095159</v>
      </c>
      <c r="AD94" s="32">
        <f t="shared" si="26"/>
        <v>383.89957572418768</v>
      </c>
      <c r="AE94" s="32">
        <f t="shared" si="26"/>
        <v>407.349526276912</v>
      </c>
      <c r="AF94" s="32">
        <f t="shared" si="26"/>
        <v>415.87195565540407</v>
      </c>
    </row>
    <row r="95" spans="3:32" x14ac:dyDescent="0.25">
      <c r="C95" s="31" t="str">
        <f>'GPC alcances 2018'!Q8</f>
        <v>UTCUTS</v>
      </c>
      <c r="D95" s="32">
        <f t="shared" si="24"/>
        <v>-174.49332757541885</v>
      </c>
      <c r="E95" s="32">
        <f t="shared" si="24"/>
        <v>-175.59930772896402</v>
      </c>
      <c r="F95" s="32">
        <f t="shared" si="24"/>
        <v>-177.18580967280172</v>
      </c>
      <c r="G95" s="32">
        <f t="shared" si="24"/>
        <v>-178.66857748041917</v>
      </c>
      <c r="H95" s="32">
        <f t="shared" si="24"/>
        <v>-181.43872142656718</v>
      </c>
      <c r="I95" s="32">
        <f t="shared" si="24"/>
        <v>-182.83430652303608</v>
      </c>
      <c r="J95" s="32">
        <f t="shared" si="24"/>
        <v>-183.7078724187069</v>
      </c>
      <c r="K95" s="32">
        <f t="shared" si="24"/>
        <v>-184.34454383530817</v>
      </c>
      <c r="L95" s="32">
        <f t="shared" si="24"/>
        <v>-184.84666871481184</v>
      </c>
      <c r="M95" s="32">
        <f t="shared" si="24"/>
        <v>-185.56870735253034</v>
      </c>
      <c r="N95" s="32">
        <f t="shared" si="25"/>
        <v>-185.89252737363842</v>
      </c>
      <c r="O95" s="32">
        <f t="shared" si="25"/>
        <v>-186.39531184982624</v>
      </c>
      <c r="P95" s="32">
        <f t="shared" si="25"/>
        <v>-186.77010291135136</v>
      </c>
      <c r="Q95" s="32">
        <f t="shared" si="25"/>
        <v>-188.17767189699762</v>
      </c>
      <c r="R95" s="32">
        <f t="shared" si="25"/>
        <v>-189.02287288627988</v>
      </c>
      <c r="S95" s="32">
        <f t="shared" si="25"/>
        <v>-189.58979061718006</v>
      </c>
      <c r="T95" s="32">
        <f t="shared" si="25"/>
        <v>-189.96901749502214</v>
      </c>
      <c r="U95" s="32">
        <f t="shared" si="25"/>
        <v>-189.96570202428134</v>
      </c>
      <c r="V95" s="32">
        <f t="shared" si="25"/>
        <v>-190.24900642469814</v>
      </c>
      <c r="W95" s="32">
        <f t="shared" si="25"/>
        <v>-190.25400108481412</v>
      </c>
      <c r="X95" s="32">
        <f t="shared" si="26"/>
        <v>-190.26188695837078</v>
      </c>
      <c r="Y95" s="32">
        <f t="shared" si="26"/>
        <v>-190.26235469488765</v>
      </c>
      <c r="Z95" s="32">
        <f t="shared" si="26"/>
        <v>-190.26653469488764</v>
      </c>
      <c r="AA95" s="32">
        <f t="shared" si="26"/>
        <v>-190.28262196141671</v>
      </c>
      <c r="AB95" s="32">
        <f t="shared" si="26"/>
        <v>-190.33273967167423</v>
      </c>
      <c r="AC95" s="32">
        <f t="shared" si="26"/>
        <v>-190.33995952456613</v>
      </c>
      <c r="AD95" s="32">
        <f t="shared" si="26"/>
        <v>-190.34859819123278</v>
      </c>
      <c r="AE95" s="32">
        <f t="shared" si="26"/>
        <v>-190.36085952456611</v>
      </c>
      <c r="AF95" s="32">
        <f t="shared" si="26"/>
        <v>-190.36403829448608</v>
      </c>
    </row>
    <row r="96" spans="3:32" x14ac:dyDescent="0.25">
      <c r="C96" s="31" t="str">
        <f>'GPC alcances 2018'!Q9</f>
        <v>Aviación</v>
      </c>
      <c r="D96" s="32">
        <f t="shared" si="24"/>
        <v>32.928437672041966</v>
      </c>
      <c r="E96" s="32">
        <f t="shared" si="24"/>
        <v>24.564543800421138</v>
      </c>
      <c r="F96" s="32">
        <f t="shared" si="24"/>
        <v>38.522852020904679</v>
      </c>
      <c r="G96" s="32">
        <f t="shared" si="24"/>
        <v>51.571598814896014</v>
      </c>
      <c r="H96" s="32">
        <f t="shared" si="24"/>
        <v>38.910782146800493</v>
      </c>
      <c r="I96" s="32">
        <f t="shared" si="24"/>
        <v>48.782251749506649</v>
      </c>
      <c r="J96" s="32">
        <f t="shared" si="24"/>
        <v>58.388906812781308</v>
      </c>
      <c r="K96" s="32">
        <f t="shared" si="24"/>
        <v>97.394392697685703</v>
      </c>
      <c r="L96" s="32">
        <f t="shared" si="24"/>
        <v>95.108388325124309</v>
      </c>
      <c r="M96" s="32">
        <f t="shared" si="24"/>
        <v>65.193316843773843</v>
      </c>
      <c r="N96" s="32">
        <f t="shared" si="25"/>
        <v>54.567713788622207</v>
      </c>
      <c r="O96" s="32">
        <f t="shared" si="25"/>
        <v>69.310664040799409</v>
      </c>
      <c r="P96" s="32">
        <f t="shared" si="25"/>
        <v>57.097548455783645</v>
      </c>
      <c r="Q96" s="32">
        <f t="shared" si="25"/>
        <v>49.179731287745867</v>
      </c>
      <c r="R96" s="32">
        <f t="shared" si="25"/>
        <v>53.257403662359856</v>
      </c>
      <c r="S96" s="32">
        <f t="shared" si="25"/>
        <v>67.369395974791757</v>
      </c>
      <c r="T96" s="32">
        <f t="shared" si="25"/>
        <v>62.63557790920904</v>
      </c>
      <c r="U96" s="32">
        <f t="shared" si="25"/>
        <v>68.950334881219419</v>
      </c>
      <c r="V96" s="32">
        <f t="shared" si="25"/>
        <v>89.331969085434366</v>
      </c>
      <c r="W96" s="32">
        <f t="shared" si="25"/>
        <v>64.545060304634916</v>
      </c>
      <c r="X96" s="32">
        <f t="shared" si="26"/>
        <v>55.718330767342984</v>
      </c>
      <c r="Y96" s="32">
        <f t="shared" si="26"/>
        <v>61.800311058603597</v>
      </c>
      <c r="Z96" s="32">
        <f t="shared" si="26"/>
        <v>85.400403020518496</v>
      </c>
      <c r="AA96" s="32">
        <f t="shared" si="26"/>
        <v>68.664111652820239</v>
      </c>
      <c r="AB96" s="32">
        <f t="shared" si="26"/>
        <v>60.122604358959009</v>
      </c>
      <c r="AC96" s="32">
        <f t="shared" si="26"/>
        <v>100.29062508171366</v>
      </c>
      <c r="AD96" s="32">
        <f t="shared" si="26"/>
        <v>85.264111839990136</v>
      </c>
      <c r="AE96" s="32">
        <f t="shared" si="26"/>
        <v>73.353567267457748</v>
      </c>
      <c r="AF96" s="32">
        <f t="shared" si="26"/>
        <v>95.147860284608498</v>
      </c>
    </row>
    <row r="97" spans="3:32" x14ac:dyDescent="0.25">
      <c r="C97" s="31" t="str">
        <f>'GPC alcances 2018'!Q10</f>
        <v>Edificios residenciales (electricidad)</v>
      </c>
      <c r="D97" s="32">
        <f t="shared" si="24"/>
        <v>9.9048508823926458</v>
      </c>
      <c r="E97" s="32">
        <f t="shared" si="24"/>
        <v>58.884972203734733</v>
      </c>
      <c r="F97" s="32">
        <f t="shared" si="24"/>
        <v>57.247663915332311</v>
      </c>
      <c r="G97" s="32">
        <f t="shared" si="24"/>
        <v>57.913427538622877</v>
      </c>
      <c r="H97" s="32">
        <f t="shared" si="24"/>
        <v>66.880347859895693</v>
      </c>
      <c r="I97" s="32">
        <f t="shared" si="24"/>
        <v>74.957643057377908</v>
      </c>
      <c r="J97" s="32">
        <f t="shared" si="24"/>
        <v>96.270618598409698</v>
      </c>
      <c r="K97" s="32">
        <f t="shared" si="24"/>
        <v>75.683127995036457</v>
      </c>
      <c r="L97" s="32">
        <f t="shared" si="24"/>
        <v>87.300699678494453</v>
      </c>
      <c r="M97" s="32">
        <f t="shared" si="24"/>
        <v>97.015621569298887</v>
      </c>
      <c r="N97" s="32">
        <f t="shared" si="25"/>
        <v>73.52027052314709</v>
      </c>
      <c r="O97" s="32">
        <f t="shared" si="25"/>
        <v>62.809670770635748</v>
      </c>
      <c r="P97" s="32">
        <f t="shared" si="25"/>
        <v>68.997277782675212</v>
      </c>
      <c r="Q97" s="32">
        <f t="shared" si="25"/>
        <v>62.856309127759225</v>
      </c>
      <c r="R97" s="32">
        <f t="shared" si="25"/>
        <v>74.893209152826259</v>
      </c>
      <c r="S97" s="32">
        <f t="shared" si="25"/>
        <v>90.274403439241951</v>
      </c>
      <c r="T97" s="32">
        <f t="shared" si="25"/>
        <v>93.77543388714156</v>
      </c>
      <c r="U97" s="32">
        <f t="shared" si="25"/>
        <v>114.00976322629832</v>
      </c>
      <c r="V97" s="32">
        <f t="shared" si="25"/>
        <v>116.81176627473239</v>
      </c>
      <c r="W97" s="32">
        <f t="shared" si="25"/>
        <v>114.95759414927747</v>
      </c>
      <c r="X97" s="32">
        <f t="shared" si="26"/>
        <v>117.32094309186574</v>
      </c>
      <c r="Y97" s="32">
        <f t="shared" si="26"/>
        <v>117.62493549933895</v>
      </c>
      <c r="Z97" s="32">
        <f t="shared" si="26"/>
        <v>136.39830387901176</v>
      </c>
      <c r="AA97" s="32">
        <f t="shared" si="26"/>
        <v>147.02490081262073</v>
      </c>
      <c r="AB97" s="32">
        <f t="shared" si="26"/>
        <v>149.89369865850432</v>
      </c>
      <c r="AC97" s="32">
        <f t="shared" si="26"/>
        <v>152.98830227124998</v>
      </c>
      <c r="AD97" s="32">
        <f t="shared" si="26"/>
        <v>154.26680384189171</v>
      </c>
      <c r="AE97" s="32">
        <f t="shared" si="26"/>
        <v>156.800066993</v>
      </c>
      <c r="AF97" s="32">
        <f t="shared" si="26"/>
        <v>94.931302302190986</v>
      </c>
    </row>
    <row r="98" spans="3:32" x14ac:dyDescent="0.25">
      <c r="C98" s="31" t="str">
        <f>'GPC alcances 2018'!Q11</f>
        <v>Edificios/instalaciones comerciales e institucionales (electricidad)</v>
      </c>
      <c r="D98" s="32">
        <f t="shared" si="24"/>
        <v>69.682955217457632</v>
      </c>
      <c r="E98" s="32">
        <f t="shared" si="24"/>
        <v>10.868902600082126</v>
      </c>
      <c r="F98" s="32">
        <f t="shared" si="24"/>
        <v>10.566690615479635</v>
      </c>
      <c r="G98" s="32">
        <f t="shared" si="24"/>
        <v>10.689576297605583</v>
      </c>
      <c r="H98" s="32">
        <f t="shared" si="24"/>
        <v>12.344677420136625</v>
      </c>
      <c r="I98" s="32">
        <f t="shared" si="24"/>
        <v>13.835572830086013</v>
      </c>
      <c r="J98" s="32">
        <f t="shared" si="24"/>
        <v>17.769490884287208</v>
      </c>
      <c r="K98" s="32">
        <f t="shared" si="24"/>
        <v>57.186628993564483</v>
      </c>
      <c r="L98" s="32">
        <f t="shared" si="24"/>
        <v>67.063854250126411</v>
      </c>
      <c r="M98" s="32">
        <f t="shared" si="24"/>
        <v>75.81331978682627</v>
      </c>
      <c r="N98" s="32">
        <f t="shared" si="25"/>
        <v>61.036298622273286</v>
      </c>
      <c r="O98" s="32">
        <f t="shared" si="25"/>
        <v>52.104417028495078</v>
      </c>
      <c r="P98" s="32">
        <f t="shared" si="25"/>
        <v>58.184702705660541</v>
      </c>
      <c r="Q98" s="32">
        <f t="shared" si="25"/>
        <v>56.661103165483624</v>
      </c>
      <c r="R98" s="32">
        <f t="shared" si="25"/>
        <v>72.638518620563147</v>
      </c>
      <c r="S98" s="32">
        <f t="shared" si="25"/>
        <v>87.827353595579041</v>
      </c>
      <c r="T98" s="32">
        <f t="shared" si="25"/>
        <v>93.125082129712368</v>
      </c>
      <c r="U98" s="32">
        <f t="shared" si="25"/>
        <v>108.89864391324946</v>
      </c>
      <c r="V98" s="32">
        <f t="shared" si="25"/>
        <v>116.00236222702338</v>
      </c>
      <c r="W98" s="32">
        <f t="shared" si="25"/>
        <v>116.94211128950732</v>
      </c>
      <c r="X98" s="32">
        <f t="shared" si="26"/>
        <v>128.60833978516942</v>
      </c>
      <c r="Y98" s="32">
        <f t="shared" si="26"/>
        <v>131.10020396674565</v>
      </c>
      <c r="Z98" s="32">
        <f t="shared" si="26"/>
        <v>142.26954600705989</v>
      </c>
      <c r="AA98" s="32">
        <f t="shared" si="26"/>
        <v>167.90050245731925</v>
      </c>
      <c r="AB98" s="32">
        <f t="shared" si="26"/>
        <v>172.95757325124885</v>
      </c>
      <c r="AC98" s="32">
        <f t="shared" si="26"/>
        <v>182.99576452254999</v>
      </c>
      <c r="AD98" s="32">
        <f t="shared" si="26"/>
        <v>184.22885886690008</v>
      </c>
      <c r="AE98" s="32">
        <f t="shared" si="26"/>
        <v>180.29129040600003</v>
      </c>
      <c r="AF98" s="32">
        <f t="shared" si="26"/>
        <v>77.554102337008018</v>
      </c>
    </row>
    <row r="99" spans="3:32" x14ac:dyDescent="0.25">
      <c r="C99" s="31" t="str">
        <f>'GPC alcances 2018'!Q12</f>
        <v>Edificios/instalaciones comerciales e institucionales</v>
      </c>
      <c r="D99" s="32">
        <f t="shared" si="24"/>
        <v>20.001833219650912</v>
      </c>
      <c r="E99" s="32">
        <f t="shared" si="24"/>
        <v>21.280415214543826</v>
      </c>
      <c r="F99" s="32">
        <f t="shared" si="24"/>
        <v>22.955690126053334</v>
      </c>
      <c r="G99" s="32">
        <f t="shared" si="24"/>
        <v>13.313429395694049</v>
      </c>
      <c r="H99" s="32">
        <f t="shared" si="24"/>
        <v>27.03243643450282</v>
      </c>
      <c r="I99" s="32">
        <f t="shared" si="24"/>
        <v>28.063398837597624</v>
      </c>
      <c r="J99" s="32">
        <f t="shared" si="24"/>
        <v>23.594063409525162</v>
      </c>
      <c r="K99" s="32">
        <f t="shared" si="24"/>
        <v>35.791567160385725</v>
      </c>
      <c r="L99" s="32">
        <f t="shared" si="24"/>
        <v>21.521105609775294</v>
      </c>
      <c r="M99" s="32">
        <f t="shared" si="24"/>
        <v>22.14569918377482</v>
      </c>
      <c r="N99" s="32">
        <f t="shared" si="25"/>
        <v>23.447877783212824</v>
      </c>
      <c r="O99" s="32">
        <f t="shared" si="25"/>
        <v>21.115307750086718</v>
      </c>
      <c r="P99" s="32">
        <f t="shared" si="25"/>
        <v>23.432800016427965</v>
      </c>
      <c r="Q99" s="32">
        <f t="shared" si="25"/>
        <v>31.540440080119033</v>
      </c>
      <c r="R99" s="32">
        <f t="shared" si="25"/>
        <v>36.463527139076078</v>
      </c>
      <c r="S99" s="32">
        <f t="shared" si="25"/>
        <v>32.758068492296722</v>
      </c>
      <c r="T99" s="32">
        <f t="shared" si="25"/>
        <v>36.26970621227197</v>
      </c>
      <c r="U99" s="32">
        <f t="shared" si="25"/>
        <v>44.826143389653133</v>
      </c>
      <c r="V99" s="32">
        <f t="shared" si="25"/>
        <v>48.819796342939284</v>
      </c>
      <c r="W99" s="32">
        <f t="shared" si="25"/>
        <v>45.388431095546693</v>
      </c>
      <c r="X99" s="32">
        <f t="shared" si="26"/>
        <v>58.893316705782922</v>
      </c>
      <c r="Y99" s="32">
        <f t="shared" si="26"/>
        <v>55.557606762728938</v>
      </c>
      <c r="Z99" s="32">
        <f t="shared" si="26"/>
        <v>52.163812492384153</v>
      </c>
      <c r="AA99" s="32">
        <f t="shared" si="26"/>
        <v>40.18685708852491</v>
      </c>
      <c r="AB99" s="32">
        <f t="shared" si="26"/>
        <v>41.501404960682194</v>
      </c>
      <c r="AC99" s="32">
        <f t="shared" si="26"/>
        <v>38.424398153661279</v>
      </c>
      <c r="AD99" s="32">
        <f t="shared" si="26"/>
        <v>53.311526916433948</v>
      </c>
      <c r="AE99" s="32">
        <f t="shared" si="26"/>
        <v>59.908085937587849</v>
      </c>
      <c r="AF99" s="32">
        <f t="shared" si="26"/>
        <v>59.96752445010187</v>
      </c>
    </row>
    <row r="100" spans="3:32" x14ac:dyDescent="0.25">
      <c r="C100" s="31" t="str">
        <f>'GPC alcances 2018'!Q13</f>
        <v>Uso del producto</v>
      </c>
      <c r="D100" s="32">
        <f t="shared" si="24"/>
        <v>0.71204180688345098</v>
      </c>
      <c r="E100" s="32">
        <f t="shared" si="24"/>
        <v>0.70963123510705706</v>
      </c>
      <c r="F100" s="32">
        <f t="shared" si="24"/>
        <v>0.74574808609801502</v>
      </c>
      <c r="G100" s="32">
        <f t="shared" si="24"/>
        <v>0.75006370183272852</v>
      </c>
      <c r="H100" s="32">
        <f t="shared" si="24"/>
        <v>0.86403193892270547</v>
      </c>
      <c r="I100" s="32">
        <f t="shared" si="24"/>
        <v>0.97858973376456437</v>
      </c>
      <c r="J100" s="32">
        <f t="shared" si="24"/>
        <v>1.2271984889886045</v>
      </c>
      <c r="K100" s="32">
        <f t="shared" si="24"/>
        <v>1.7543878350607898</v>
      </c>
      <c r="L100" s="32">
        <f t="shared" si="24"/>
        <v>1.8016976831214473</v>
      </c>
      <c r="M100" s="32">
        <f t="shared" si="24"/>
        <v>2.1795033325611071</v>
      </c>
      <c r="N100" s="32">
        <f t="shared" si="25"/>
        <v>2.8213123675811098</v>
      </c>
      <c r="O100" s="32">
        <f t="shared" si="25"/>
        <v>3.4509633542180769</v>
      </c>
      <c r="P100" s="32">
        <f t="shared" si="25"/>
        <v>4.2442583051514404</v>
      </c>
      <c r="Q100" s="32">
        <f t="shared" si="25"/>
        <v>6.1843837647812547</v>
      </c>
      <c r="R100" s="32">
        <f t="shared" si="25"/>
        <v>8.7493668787383694</v>
      </c>
      <c r="S100" s="32">
        <f t="shared" si="25"/>
        <v>8.8028275316710509</v>
      </c>
      <c r="T100" s="32">
        <f t="shared" si="25"/>
        <v>10.994160832755069</v>
      </c>
      <c r="U100" s="32">
        <f t="shared" si="25"/>
        <v>14.755610126100075</v>
      </c>
      <c r="V100" s="32">
        <f t="shared" si="25"/>
        <v>13.469369342328537</v>
      </c>
      <c r="W100" s="32">
        <f t="shared" si="25"/>
        <v>15.458237099500661</v>
      </c>
      <c r="X100" s="32">
        <f t="shared" si="26"/>
        <v>18.52797019284727</v>
      </c>
      <c r="Y100" s="32">
        <f t="shared" si="26"/>
        <v>24.524692201372368</v>
      </c>
      <c r="Z100" s="32">
        <f t="shared" si="26"/>
        <v>27.83879426505737</v>
      </c>
      <c r="AA100" s="32">
        <f t="shared" si="26"/>
        <v>30.044035867923849</v>
      </c>
      <c r="AB100" s="32">
        <f t="shared" si="26"/>
        <v>35.716258228722033</v>
      </c>
      <c r="AC100" s="32">
        <f t="shared" si="26"/>
        <v>38.267170453363278</v>
      </c>
      <c r="AD100" s="32">
        <f t="shared" si="26"/>
        <v>40.190330630717597</v>
      </c>
      <c r="AE100" s="32">
        <f t="shared" si="26"/>
        <v>41.868093875051628</v>
      </c>
      <c r="AF100" s="32">
        <f t="shared" si="26"/>
        <v>40.935318998512571</v>
      </c>
    </row>
  </sheetData>
  <conditionalFormatting sqref="D5:AF5">
    <cfRule type="cellIs" dxfId="45" priority="17" operator="lessThan">
      <formula>0</formula>
    </cfRule>
  </conditionalFormatting>
  <conditionalFormatting sqref="D16:AF16">
    <cfRule type="cellIs" dxfId="44" priority="16" operator="lessThan">
      <formula>0</formula>
    </cfRule>
  </conditionalFormatting>
  <conditionalFormatting sqref="D22:AF22">
    <cfRule type="cellIs" dxfId="43" priority="15" operator="lessThan">
      <formula>0</formula>
    </cfRule>
  </conditionalFormatting>
  <conditionalFormatting sqref="D27:AF27">
    <cfRule type="cellIs" dxfId="42" priority="14" operator="lessThan">
      <formula>0</formula>
    </cfRule>
  </conditionalFormatting>
  <conditionalFormatting sqref="D30:AF30">
    <cfRule type="cellIs" dxfId="41" priority="13" operator="lessThan">
      <formula>0</formula>
    </cfRule>
  </conditionalFormatting>
  <conditionalFormatting sqref="D40:AF40">
    <cfRule type="cellIs" dxfId="40" priority="11" operator="lessThan">
      <formula>0</formula>
    </cfRule>
  </conditionalFormatting>
  <conditionalFormatting sqref="D9:AF9">
    <cfRule type="cellIs" dxfId="39" priority="10" operator="lessThan">
      <formula>0</formula>
    </cfRule>
  </conditionalFormatting>
  <conditionalFormatting sqref="D35:AF35 D43:AF43 D39:AF39 D11:AF11 D18:AF18 D24:AF24 D29:AF29 D32:AF32 D5:AF7">
    <cfRule type="cellIs" dxfId="38" priority="9" operator="lessThan">
      <formula>0</formula>
    </cfRule>
  </conditionalFormatting>
  <conditionalFormatting sqref="C25:C28">
    <cfRule type="cellIs" dxfId="37" priority="8" operator="lessThan">
      <formula>0</formula>
    </cfRule>
  </conditionalFormatting>
  <conditionalFormatting sqref="D55:AF55">
    <cfRule type="cellIs" dxfId="36" priority="7" operator="lessThan">
      <formula>0</formula>
    </cfRule>
  </conditionalFormatting>
  <conditionalFormatting sqref="D55:AF55 D64:AF65 D57:AF61">
    <cfRule type="cellIs" dxfId="35" priority="6" operator="lessThan">
      <formula>0</formula>
    </cfRule>
  </conditionalFormatting>
  <conditionalFormatting sqref="D92:AF100">
    <cfRule type="cellIs" dxfId="34" priority="5" operator="lessThan">
      <formula>0</formula>
    </cfRule>
  </conditionalFormatting>
  <conditionalFormatting sqref="D92:AF100">
    <cfRule type="cellIs" dxfId="33" priority="4" operator="lessThan">
      <formula>0</formula>
    </cfRule>
  </conditionalFormatting>
  <conditionalFormatting sqref="D62:AF63">
    <cfRule type="cellIs" dxfId="32" priority="3" operator="lessThan">
      <formula>0</formula>
    </cfRule>
  </conditionalFormatting>
  <conditionalFormatting sqref="D56:AF56">
    <cfRule type="cellIs" dxfId="31" priority="2" operator="lessThan">
      <formula>0</formula>
    </cfRule>
  </conditionalFormatting>
  <conditionalFormatting sqref="D56:AF56">
    <cfRule type="cellIs" dxfId="30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48"/>
  <sheetViews>
    <sheetView zoomScale="80" zoomScaleNormal="80" workbookViewId="0">
      <selection activeCell="B33" sqref="B33:C34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">
        <v>903</v>
      </c>
      <c r="C1">
        <v>2</v>
      </c>
    </row>
    <row r="2" spans="1:14" x14ac:dyDescent="0.25">
      <c r="C2" s="105" t="s">
        <v>821</v>
      </c>
      <c r="D2" s="106"/>
      <c r="E2" s="106"/>
      <c r="F2" s="106"/>
      <c r="G2" s="106"/>
      <c r="H2" s="106"/>
      <c r="I2" s="106"/>
      <c r="J2" s="106"/>
      <c r="K2" s="106"/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1615.7722790509399</v>
      </c>
      <c r="E5" s="32">
        <f t="shared" ref="E5:G5" si="0">+E7+E18+E24+E29+E32</f>
        <v>0</v>
      </c>
      <c r="F5" s="32">
        <f t="shared" si="0"/>
        <v>2.2485769040196759</v>
      </c>
      <c r="G5" s="32">
        <f t="shared" si="0"/>
        <v>6.5129632153326372E-2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1691.3953320331232</v>
      </c>
      <c r="M5" s="31" t="s">
        <v>834</v>
      </c>
      <c r="N5" s="110">
        <f>$K$7</f>
        <v>1061.5976211704244</v>
      </c>
    </row>
    <row r="6" spans="1:14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929.64623058094946</v>
      </c>
      <c r="M6" s="31" t="s">
        <v>72</v>
      </c>
      <c r="N6" s="110">
        <f>$K$18</f>
        <v>576.52646569558431</v>
      </c>
    </row>
    <row r="7" spans="1:14" x14ac:dyDescent="0.25">
      <c r="A7" s="6">
        <v>1</v>
      </c>
      <c r="B7" s="6" t="s">
        <v>838</v>
      </c>
      <c r="C7" s="31" t="s">
        <v>834</v>
      </c>
      <c r="D7" s="32">
        <f t="shared" ref="D7:K7" si="4">SUM(D8:D11,D14:D17)</f>
        <v>1054.9965701889873</v>
      </c>
      <c r="E7" s="32">
        <f t="shared" si="4"/>
        <v>0</v>
      </c>
      <c r="F7" s="32">
        <f t="shared" si="4"/>
        <v>0.14351491669670285</v>
      </c>
      <c r="G7" s="32">
        <f t="shared" si="4"/>
        <v>1.0111335785299965E-2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1061.5976211704244</v>
      </c>
      <c r="M7" s="31" t="s">
        <v>722</v>
      </c>
      <c r="N7" s="86">
        <f>$K$24</f>
        <v>53.271245167114436</v>
      </c>
    </row>
    <row r="8" spans="1:14" x14ac:dyDescent="0.25">
      <c r="A8" s="6">
        <v>1</v>
      </c>
      <c r="B8" s="13" t="s">
        <v>840</v>
      </c>
      <c r="C8" s="13" t="s">
        <v>841</v>
      </c>
      <c r="D8" s="115">
        <f>'CO2'!AE55</f>
        <v>25.609934360201827</v>
      </c>
      <c r="E8" s="116"/>
      <c r="F8" s="114">
        <f>'CH4'!AE55</f>
        <v>8.3699489748444905E-2</v>
      </c>
      <c r="G8" s="114">
        <f>N2O!AE55</f>
        <v>1.1314304795017284E-3</v>
      </c>
      <c r="H8" s="116"/>
      <c r="I8" s="116"/>
      <c r="J8" s="116"/>
      <c r="K8" s="114">
        <f>D8+E8+F8*PCG!$C$5+G8*PCG!$C$6+H8+I8+J8</f>
        <v>28.039587886804465</v>
      </c>
      <c r="M8" s="31" t="s">
        <v>848</v>
      </c>
      <c r="N8" s="110">
        <f>$K$35</f>
        <v>929.64623058094946</v>
      </c>
    </row>
    <row r="9" spans="1:14" x14ac:dyDescent="0.25">
      <c r="A9" s="6">
        <v>1</v>
      </c>
      <c r="B9" s="13" t="s">
        <v>843</v>
      </c>
      <c r="C9" s="13" t="s">
        <v>844</v>
      </c>
      <c r="D9" s="115">
        <f>'CO2'!AE54</f>
        <v>59.572780451334623</v>
      </c>
      <c r="E9" s="116"/>
      <c r="F9" s="114">
        <f>'CH4'!AE54</f>
        <v>1.0971805954782195E-2</v>
      </c>
      <c r="G9" s="114">
        <f>N2O!AE54</f>
        <v>4.0419077146875386E-4</v>
      </c>
      <c r="H9" s="116"/>
      <c r="I9" s="116"/>
      <c r="J9" s="116"/>
      <c r="K9" s="114">
        <f>D9+E9+F9*PCG!$C$5+G9*PCG!$C$6+H9+I9+J9</f>
        <v>59.96752445010187</v>
      </c>
      <c r="M9" s="31" t="s">
        <v>851</v>
      </c>
      <c r="N9" s="110">
        <f>$K$43</f>
        <v>0</v>
      </c>
    </row>
    <row r="10" spans="1:14" x14ac:dyDescent="0.25">
      <c r="A10" s="6">
        <v>1</v>
      </c>
      <c r="B10" s="13" t="s">
        <v>847</v>
      </c>
      <c r="C10" s="13" t="s">
        <v>44</v>
      </c>
      <c r="D10" s="115">
        <f>'CO2'!AE17</f>
        <v>952.51680855658606</v>
      </c>
      <c r="E10" s="116"/>
      <c r="F10" s="114">
        <f>'CH4'!AE17</f>
        <v>4.6158691453645505E-2</v>
      </c>
      <c r="G10" s="114">
        <f>N2O!AE17</f>
        <v>8.4347187474081917E-3</v>
      </c>
      <c r="H10" s="116"/>
      <c r="I10" s="116"/>
      <c r="J10" s="116"/>
      <c r="K10" s="114">
        <f>D10+E10+F10*PCG!$C$5+G10*PCG!$C$6+H10+I10+J10</f>
        <v>956.18432202965494</v>
      </c>
      <c r="M10" s="118" t="s">
        <v>821</v>
      </c>
      <c r="N10" s="106">
        <f>SUM(N5:N9)-K5-K6</f>
        <v>0</v>
      </c>
    </row>
    <row r="11" spans="1:14" x14ac:dyDescent="0.25">
      <c r="A11" s="6">
        <v>1</v>
      </c>
      <c r="B11" s="13" t="s">
        <v>849</v>
      </c>
      <c r="C11" s="13" t="s">
        <v>850</v>
      </c>
      <c r="D11" s="117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852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</row>
    <row r="13" spans="1:14" x14ac:dyDescent="0.25">
      <c r="A13" s="6">
        <v>1</v>
      </c>
      <c r="B13" s="13" t="s">
        <v>854</v>
      </c>
      <c r="C13" s="13" t="s">
        <v>855</v>
      </c>
      <c r="D13" s="122"/>
      <c r="E13" s="123"/>
      <c r="F13" s="123"/>
      <c r="G13" s="123"/>
      <c r="H13" s="123"/>
      <c r="I13" s="123"/>
      <c r="J13" s="123"/>
      <c r="K13" s="123"/>
    </row>
    <row r="14" spans="1:14" x14ac:dyDescent="0.25">
      <c r="A14" s="6">
        <v>1</v>
      </c>
      <c r="B14" s="13" t="s">
        <v>856</v>
      </c>
      <c r="C14" s="13" t="s">
        <v>857</v>
      </c>
      <c r="D14" s="115">
        <f>'CO2'!AE56</f>
        <v>17.090275421325554</v>
      </c>
      <c r="E14" s="116"/>
      <c r="F14" s="114">
        <f>'CH4'!AE56</f>
        <v>2.6834835859873077E-3</v>
      </c>
      <c r="G14" s="114">
        <f>N2O!AE56</f>
        <v>1.3521197154956261E-4</v>
      </c>
      <c r="H14" s="116"/>
      <c r="I14" s="116"/>
      <c r="J14" s="116"/>
      <c r="K14" s="114">
        <f>D14+E14+F14*PCG!$C$5+G14*PCG!$C$6+H14+I14+J14</f>
        <v>17.197655678497007</v>
      </c>
    </row>
    <row r="15" spans="1:14" x14ac:dyDescent="0.25">
      <c r="A15" s="6">
        <v>1</v>
      </c>
      <c r="B15" s="13" t="s">
        <v>858</v>
      </c>
      <c r="C15" s="13" t="s">
        <v>859</v>
      </c>
      <c r="D15" s="115">
        <f>'CO2'!AE60</f>
        <v>0.20677139953930451</v>
      </c>
      <c r="E15" s="116"/>
      <c r="F15" s="114">
        <f>'CH4'!AE60</f>
        <v>1.4459538429321994E-6</v>
      </c>
      <c r="G15" s="114">
        <f>N2O!AE60</f>
        <v>5.7838153717287977E-6</v>
      </c>
      <c r="H15" s="116"/>
      <c r="I15" s="116"/>
      <c r="J15" s="116"/>
      <c r="K15" s="114">
        <f>D15+E15+F15*PCG!$C$5+G15*PCG!$C$6+H15+I15+J15</f>
        <v>0.20853112536615301</v>
      </c>
    </row>
    <row r="16" spans="1:14" x14ac:dyDescent="0.25">
      <c r="A16" s="6">
        <v>1</v>
      </c>
      <c r="B16" s="13" t="s">
        <v>860</v>
      </c>
      <c r="C16" s="13" t="s">
        <v>861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</row>
    <row r="17" spans="1:11" x14ac:dyDescent="0.25">
      <c r="A17" s="6">
        <v>1</v>
      </c>
      <c r="B17" s="13" t="s">
        <v>863</v>
      </c>
      <c r="C17" s="13" t="s">
        <v>864</v>
      </c>
      <c r="D17" s="114">
        <f>'CO2'!AE80</f>
        <v>0</v>
      </c>
      <c r="E17" s="116"/>
      <c r="F17" s="114">
        <f>'CH4'!AE80</f>
        <v>0</v>
      </c>
      <c r="G17" s="114">
        <f>N2O!AE80</f>
        <v>0</v>
      </c>
      <c r="H17" s="116"/>
      <c r="I17" s="116"/>
      <c r="J17" s="116"/>
      <c r="K17" s="114">
        <f>D17+E17+F17*PCG!$C$5+G17*PCG!$C$6+H17+I17+J17</f>
        <v>0</v>
      </c>
    </row>
    <row r="18" spans="1:11" x14ac:dyDescent="0.25">
      <c r="A18" s="6">
        <v>1</v>
      </c>
      <c r="B18" s="6" t="s">
        <v>865</v>
      </c>
      <c r="C18" s="31" t="s">
        <v>72</v>
      </c>
      <c r="D18" s="32">
        <f>+SUM(D19:D23)</f>
        <v>560.48322031110638</v>
      </c>
      <c r="E18" s="32">
        <f t="shared" ref="E18:K18" si="6">+SUM(E19:E23)</f>
        <v>0</v>
      </c>
      <c r="F18" s="32">
        <f t="shared" si="6"/>
        <v>9.9611178800033326E-2</v>
      </c>
      <c r="G18" s="32">
        <f t="shared" si="6"/>
        <v>4.5479751390862529E-2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576.52646569558431</v>
      </c>
    </row>
    <row r="19" spans="1:11" x14ac:dyDescent="0.25">
      <c r="A19" s="6">
        <v>1</v>
      </c>
      <c r="B19" s="13" t="s">
        <v>867</v>
      </c>
      <c r="C19" s="13" t="s">
        <v>835</v>
      </c>
      <c r="D19" s="114">
        <f>'CO2'!AE35</f>
        <v>405.15102437077303</v>
      </c>
      <c r="E19" s="116"/>
      <c r="F19" s="114">
        <f>'CH4'!AE35</f>
        <v>7.0196960675596401E-2</v>
      </c>
      <c r="G19" s="114">
        <f>N2O!AE35</f>
        <v>3.0087272710540566E-2</v>
      </c>
      <c r="H19" s="116"/>
      <c r="I19" s="116"/>
      <c r="J19" s="116"/>
      <c r="K19" s="114">
        <f>D19+E19+F19*PCG!$C$5+G19*PCG!$C$6+H19+I19+J19</f>
        <v>415.87195565540401</v>
      </c>
    </row>
    <row r="20" spans="1:11" x14ac:dyDescent="0.25">
      <c r="A20" s="6">
        <v>1</v>
      </c>
      <c r="B20" s="13" t="s">
        <v>868</v>
      </c>
      <c r="C20" s="13" t="s">
        <v>869</v>
      </c>
      <c r="D20" s="114">
        <f>'CO2'!AE46</f>
        <v>26.4369356266061</v>
      </c>
      <c r="E20" s="116"/>
      <c r="F20" s="114">
        <f>'CH4'!AE46</f>
        <v>1.483376929090726E-3</v>
      </c>
      <c r="G20" s="114">
        <f>N2O!AE46</f>
        <v>1.0202586880692309E-2</v>
      </c>
      <c r="H20" s="116"/>
      <c r="I20" s="116"/>
      <c r="J20" s="116"/>
      <c r="K20" s="114">
        <f>D20+E20+F20*PCG!$C$5+G20*PCG!$C$6+H20+I20+J20</f>
        <v>29.514390940279675</v>
      </c>
    </row>
    <row r="21" spans="1:11" x14ac:dyDescent="0.25">
      <c r="A21" s="6">
        <v>1</v>
      </c>
      <c r="B21" s="13" t="s">
        <v>871</v>
      </c>
      <c r="C21" s="13" t="s">
        <v>872</v>
      </c>
      <c r="D21" s="114">
        <f>'CO2'!AE47</f>
        <v>14.568790450478298</v>
      </c>
      <c r="E21" s="116"/>
      <c r="F21" s="114">
        <f>'CH4'!AE47</f>
        <v>1.3496000412108755E-3</v>
      </c>
      <c r="G21" s="114">
        <f>N2O!AE47</f>
        <v>3.8560001177453571E-4</v>
      </c>
      <c r="H21" s="116"/>
      <c r="I21" s="116"/>
      <c r="J21" s="116"/>
      <c r="K21" s="114">
        <f>D21+E21+F21*PCG!$C$5+G21*PCG!$C$6+H21+I21+J21</f>
        <v>14.717439255017382</v>
      </c>
    </row>
    <row r="22" spans="1:11" x14ac:dyDescent="0.25">
      <c r="A22" s="6">
        <v>1</v>
      </c>
      <c r="B22" s="13" t="s">
        <v>873</v>
      </c>
      <c r="C22" s="13" t="s">
        <v>839</v>
      </c>
      <c r="D22" s="114">
        <f>'CO2'!AE34</f>
        <v>94.344933008144451</v>
      </c>
      <c r="E22" s="116"/>
      <c r="F22" s="114">
        <f>'CH4'!AE34</f>
        <v>6.5975947121122238E-4</v>
      </c>
      <c r="G22" s="114">
        <f>N2O!AE34</f>
        <v>2.6390378848448895E-3</v>
      </c>
      <c r="H22" s="116"/>
      <c r="I22" s="116"/>
      <c r="J22" s="116"/>
      <c r="K22" s="114">
        <f>D22+E22+F22*PCG!$C$5+G22*PCG!$C$6+H22+I22+J22</f>
        <v>95.147860284608498</v>
      </c>
    </row>
    <row r="23" spans="1:11" x14ac:dyDescent="0.25">
      <c r="A23" s="6">
        <v>1</v>
      </c>
      <c r="B23" s="13" t="s">
        <v>874</v>
      </c>
      <c r="C23" s="13" t="s">
        <v>862</v>
      </c>
      <c r="D23" s="114">
        <f>'CO2'!AE52</f>
        <v>19.981536855104583</v>
      </c>
      <c r="E23" s="116"/>
      <c r="F23" s="114">
        <f>'CH4'!AE52</f>
        <v>2.5921481682924099E-2</v>
      </c>
      <c r="G23" s="114">
        <f>N2O!AE52</f>
        <v>2.1652539030102345E-3</v>
      </c>
      <c r="H23" s="116"/>
      <c r="I23" s="116"/>
      <c r="J23" s="116"/>
      <c r="K23" s="114">
        <f>D23+E23+F23*PCG!$C$5+G23*PCG!$C$6+H23+I23+J23</f>
        <v>21.274819560274736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0.29248855084610459</v>
      </c>
      <c r="E24" s="32">
        <f t="shared" ref="E24:J24" si="7">SUM(E25:E28)</f>
        <v>0</v>
      </c>
      <c r="F24" s="32">
        <f t="shared" si="7"/>
        <v>2.0054508085229399</v>
      </c>
      <c r="G24" s="32">
        <f t="shared" si="7"/>
        <v>9.5385449771638788E-3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9">
        <f>SUM(K25:K28)</f>
        <v>53.271245167114436</v>
      </c>
    </row>
    <row r="25" spans="1:11" x14ac:dyDescent="0.25">
      <c r="A25" s="6">
        <v>1</v>
      </c>
      <c r="B25" s="13" t="s">
        <v>877</v>
      </c>
      <c r="C25" s="13" t="s">
        <v>724</v>
      </c>
      <c r="D25" s="116"/>
      <c r="E25" s="116"/>
      <c r="F25" s="114">
        <f>'CH4'!AE426</f>
        <v>1.4449258162689431</v>
      </c>
      <c r="G25" s="114">
        <f>N2O!AE426</f>
        <v>0</v>
      </c>
      <c r="H25" s="116"/>
      <c r="I25" s="116"/>
      <c r="J25" s="116"/>
      <c r="K25" s="114">
        <f>D25+E25+F25*PCG!$C$5+G25*PCG!$C$6+H25+I25+J25</f>
        <v>36.12314540672358</v>
      </c>
    </row>
    <row r="26" spans="1:11" x14ac:dyDescent="0.25">
      <c r="A26" s="6">
        <v>1</v>
      </c>
      <c r="B26" s="13" t="s">
        <v>878</v>
      </c>
      <c r="C26" s="13" t="s">
        <v>879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</row>
    <row r="27" spans="1:11" x14ac:dyDescent="0.25">
      <c r="A27" s="6">
        <v>1</v>
      </c>
      <c r="B27" s="13" t="s">
        <v>880</v>
      </c>
      <c r="C27" s="13" t="s">
        <v>875</v>
      </c>
      <c r="D27" s="114">
        <f>'CO2'!AE431</f>
        <v>0.29248855084610459</v>
      </c>
      <c r="E27" s="116"/>
      <c r="F27" s="114">
        <f>'CH4'!AE431</f>
        <v>8.305237054588327E-3</v>
      </c>
      <c r="G27" s="114">
        <f>N2O!AE431</f>
        <v>1.9171954160581887E-4</v>
      </c>
      <c r="H27" s="116"/>
      <c r="I27" s="116"/>
      <c r="J27" s="116"/>
      <c r="K27" s="114">
        <f>D27+E27+F27*PCG!$C$5+G27*PCG!$C$6+H27+I27+J27</f>
        <v>0.55725190060934671</v>
      </c>
    </row>
    <row r="28" spans="1:11" x14ac:dyDescent="0.25">
      <c r="A28" s="6">
        <v>1</v>
      </c>
      <c r="B28" s="13" t="s">
        <v>881</v>
      </c>
      <c r="C28" s="13" t="s">
        <v>866</v>
      </c>
      <c r="D28" s="116"/>
      <c r="E28" s="116"/>
      <c r="F28" s="114">
        <f>'CH4'!AE434</f>
        <v>0.55221975519940836</v>
      </c>
      <c r="G28" s="114">
        <f>N2O!AE434</f>
        <v>9.3468254355580597E-3</v>
      </c>
      <c r="H28" s="116"/>
      <c r="I28" s="116"/>
      <c r="J28" s="116"/>
      <c r="K28" s="114">
        <f>D28+E28+F28*PCG!$C$5+G28*PCG!$C$6+H28+I28+J28</f>
        <v>16.590847859781512</v>
      </c>
    </row>
    <row r="29" spans="1:11" x14ac:dyDescent="0.25">
      <c r="A29" s="6">
        <v>1</v>
      </c>
      <c r="B29" s="6" t="s">
        <v>882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883</v>
      </c>
      <c r="C30" s="13" t="s">
        <v>884</v>
      </c>
      <c r="D30" s="123"/>
      <c r="E30" s="123"/>
      <c r="F30" s="123"/>
      <c r="G30" s="123"/>
      <c r="H30" s="123"/>
      <c r="I30" s="123"/>
      <c r="J30" s="123"/>
      <c r="K30" s="123"/>
    </row>
    <row r="31" spans="1:11" x14ac:dyDescent="0.25">
      <c r="A31" s="6">
        <v>1</v>
      </c>
      <c r="B31" s="13" t="s">
        <v>885</v>
      </c>
      <c r="C31" s="13" t="s">
        <v>842</v>
      </c>
      <c r="D31" s="123"/>
      <c r="E31" s="123"/>
      <c r="F31" s="123"/>
      <c r="G31" s="123"/>
      <c r="H31" s="123"/>
      <c r="I31" s="123"/>
      <c r="J31" s="123"/>
      <c r="K31" s="123"/>
    </row>
    <row r="32" spans="1:11" x14ac:dyDescent="0.25">
      <c r="A32" s="6">
        <v>1</v>
      </c>
      <c r="B32" s="6" t="s">
        <v>886</v>
      </c>
      <c r="C32" s="31" t="s">
        <v>845</v>
      </c>
      <c r="D32" s="124"/>
      <c r="E32" s="124"/>
      <c r="F32" s="124"/>
      <c r="G32" s="124"/>
      <c r="H32" s="124"/>
      <c r="I32" s="124"/>
      <c r="J32" s="124"/>
      <c r="K32" s="124"/>
    </row>
    <row r="33" spans="1:11" x14ac:dyDescent="0.25">
      <c r="A33" s="6">
        <v>1</v>
      </c>
      <c r="B33" s="13" t="s">
        <v>888</v>
      </c>
      <c r="C33" s="13" t="s">
        <v>391</v>
      </c>
      <c r="D33" s="123"/>
      <c r="E33" s="123"/>
      <c r="F33" s="123"/>
      <c r="G33" s="123"/>
      <c r="H33" s="123"/>
      <c r="I33" s="123"/>
      <c r="J33" s="123"/>
      <c r="K33" s="123"/>
    </row>
    <row r="34" spans="1:11" x14ac:dyDescent="0.25">
      <c r="A34" s="6">
        <v>1</v>
      </c>
      <c r="B34" s="13" t="s">
        <v>890</v>
      </c>
      <c r="C34" s="13" t="s">
        <v>744</v>
      </c>
      <c r="D34" s="123"/>
      <c r="E34" s="123"/>
      <c r="F34" s="123"/>
      <c r="G34" s="123"/>
      <c r="H34" s="123"/>
      <c r="I34" s="123"/>
      <c r="J34" s="123"/>
      <c r="K34" s="123"/>
    </row>
    <row r="35" spans="1:11" x14ac:dyDescent="0.25">
      <c r="A35" s="6">
        <v>2</v>
      </c>
      <c r="B35" s="6" t="s">
        <v>838</v>
      </c>
      <c r="C35" s="31" t="s">
        <v>848</v>
      </c>
      <c r="D35" s="32"/>
      <c r="E35" s="32"/>
      <c r="F35" s="32"/>
      <c r="G35" s="32"/>
      <c r="H35" s="32"/>
      <c r="I35" s="32"/>
      <c r="J35" s="32"/>
      <c r="K35" s="32">
        <f>SUM(K36:K39)+K42</f>
        <v>929.64623058094946</v>
      </c>
    </row>
    <row r="36" spans="1:11" x14ac:dyDescent="0.25">
      <c r="A36" s="6">
        <v>2</v>
      </c>
      <c r="B36" s="13" t="s">
        <v>840</v>
      </c>
      <c r="C36" s="13" t="s">
        <v>837</v>
      </c>
      <c r="D36" s="116"/>
      <c r="E36" s="116"/>
      <c r="F36" s="116"/>
      <c r="G36" s="116"/>
      <c r="H36" s="116"/>
      <c r="I36" s="116"/>
      <c r="J36" s="116"/>
      <c r="K36" s="114">
        <v>94.931302302190986</v>
      </c>
    </row>
    <row r="37" spans="1:11" x14ac:dyDescent="0.25">
      <c r="A37" s="6">
        <v>2</v>
      </c>
      <c r="B37" s="13" t="s">
        <v>843</v>
      </c>
      <c r="C37" s="13" t="s">
        <v>846</v>
      </c>
      <c r="D37" s="116"/>
      <c r="E37" s="116"/>
      <c r="F37" s="116"/>
      <c r="G37" s="116"/>
      <c r="H37" s="116"/>
      <c r="I37" s="116"/>
      <c r="J37" s="116"/>
      <c r="K37" s="114">
        <v>77.554102337008018</v>
      </c>
    </row>
    <row r="38" spans="1:11" x14ac:dyDescent="0.25">
      <c r="A38" s="6">
        <v>2</v>
      </c>
      <c r="B38" s="13" t="s">
        <v>847</v>
      </c>
      <c r="C38" s="13" t="s">
        <v>853</v>
      </c>
      <c r="D38" s="116"/>
      <c r="E38" s="116"/>
      <c r="F38" s="116"/>
      <c r="G38" s="116"/>
      <c r="H38" s="116"/>
      <c r="I38" s="116"/>
      <c r="J38" s="116"/>
      <c r="K38" s="114">
        <v>747.11721709331835</v>
      </c>
    </row>
    <row r="39" spans="1:11" x14ac:dyDescent="0.25">
      <c r="A39" s="6">
        <v>2</v>
      </c>
      <c r="B39" s="13" t="s">
        <v>849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0.60088311502026936</v>
      </c>
    </row>
    <row r="40" spans="1:11" x14ac:dyDescent="0.25">
      <c r="A40" s="6">
        <v>2</v>
      </c>
      <c r="B40" s="13" t="s">
        <v>852</v>
      </c>
      <c r="C40" s="13" t="s">
        <v>887</v>
      </c>
      <c r="D40" s="116"/>
      <c r="E40" s="116"/>
      <c r="F40" s="116"/>
      <c r="G40" s="116"/>
      <c r="H40" s="116"/>
      <c r="I40" s="116"/>
      <c r="J40" s="116"/>
      <c r="K40" s="114">
        <v>0</v>
      </c>
    </row>
    <row r="41" spans="1:11" x14ac:dyDescent="0.25">
      <c r="A41" s="6">
        <v>2</v>
      </c>
      <c r="B41" s="13" t="s">
        <v>854</v>
      </c>
      <c r="C41" s="13" t="s">
        <v>889</v>
      </c>
      <c r="D41" s="116"/>
      <c r="E41" s="116"/>
      <c r="F41" s="116"/>
      <c r="G41" s="116"/>
      <c r="H41" s="116"/>
      <c r="I41" s="116"/>
      <c r="J41" s="116"/>
      <c r="K41" s="114">
        <v>0.60088311502026936</v>
      </c>
    </row>
    <row r="42" spans="1:11" x14ac:dyDescent="0.25">
      <c r="A42" s="6">
        <v>2</v>
      </c>
      <c r="B42" s="13" t="s">
        <v>856</v>
      </c>
      <c r="C42" s="13" t="s">
        <v>870</v>
      </c>
      <c r="D42" s="116"/>
      <c r="E42" s="116"/>
      <c r="F42" s="116"/>
      <c r="G42" s="116"/>
      <c r="H42" s="116"/>
      <c r="I42" s="116"/>
      <c r="J42" s="116"/>
      <c r="K42" s="114">
        <v>9.4427257334119172</v>
      </c>
    </row>
    <row r="43" spans="1:11" x14ac:dyDescent="0.25">
      <c r="A43" s="6">
        <v>2</v>
      </c>
      <c r="B43" s="6" t="s">
        <v>865</v>
      </c>
      <c r="C43" s="31" t="s">
        <v>851</v>
      </c>
      <c r="D43" s="32"/>
      <c r="E43" s="32"/>
      <c r="F43" s="32"/>
      <c r="G43" s="32"/>
      <c r="H43" s="32"/>
      <c r="I43" s="32"/>
      <c r="J43" s="32"/>
      <c r="K43" s="32">
        <f>SUM(K44:K48)</f>
        <v>0</v>
      </c>
    </row>
    <row r="44" spans="1:11" x14ac:dyDescent="0.25">
      <c r="A44" s="6">
        <v>2</v>
      </c>
      <c r="B44" s="13" t="s">
        <v>867</v>
      </c>
      <c r="C44" s="13" t="s">
        <v>891</v>
      </c>
      <c r="D44" s="116"/>
      <c r="E44" s="116"/>
      <c r="F44" s="116"/>
      <c r="G44" s="116"/>
      <c r="H44" s="116"/>
      <c r="I44" s="116"/>
      <c r="J44" s="116"/>
      <c r="K44" s="114">
        <v>0</v>
      </c>
    </row>
    <row r="45" spans="1:11" x14ac:dyDescent="0.25">
      <c r="A45" s="6">
        <v>2</v>
      </c>
      <c r="B45" s="13" t="s">
        <v>868</v>
      </c>
      <c r="C45" s="13" t="s">
        <v>892</v>
      </c>
      <c r="D45" s="116"/>
      <c r="E45" s="116"/>
      <c r="F45" s="116"/>
      <c r="G45" s="116"/>
      <c r="H45" s="116"/>
      <c r="I45" s="116"/>
      <c r="J45" s="116"/>
      <c r="K45" s="114">
        <v>0</v>
      </c>
    </row>
    <row r="46" spans="1:11" x14ac:dyDescent="0.25">
      <c r="A46" s="6">
        <v>2</v>
      </c>
      <c r="B46" s="13" t="s">
        <v>871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11" x14ac:dyDescent="0.25">
      <c r="A47" s="6">
        <v>2</v>
      </c>
      <c r="B47" s="13" t="s">
        <v>873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11" x14ac:dyDescent="0.25">
      <c r="A48" s="6">
        <v>2</v>
      </c>
      <c r="B48" s="13" t="s">
        <v>874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conditionalFormatting sqref="D35:K35 D43:K43 D39:K39 D11:K11 D18:K18 D24:K24 D29:K29 D32:K32 D5:K7">
    <cfRule type="cellIs" dxfId="29" priority="2" operator="lessThan">
      <formula>0</formula>
    </cfRule>
  </conditionalFormatting>
  <conditionalFormatting sqref="C25:C28">
    <cfRule type="cellIs" dxfId="28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61"/>
  <sheetViews>
    <sheetView zoomScale="70" zoomScaleNormal="70" workbookViewId="0">
      <selection activeCell="B33" sqref="B33:C34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">
        <v>903</v>
      </c>
      <c r="C1">
        <v>2</v>
      </c>
    </row>
    <row r="2" spans="1:32" x14ac:dyDescent="0.25">
      <c r="C2" s="105" t="s">
        <v>821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453.00086035186445</v>
      </c>
      <c r="E5" s="32">
        <f t="shared" si="0"/>
        <v>446.71492510346877</v>
      </c>
      <c r="F5" s="32">
        <f t="shared" si="0"/>
        <v>506.66288512097015</v>
      </c>
      <c r="G5" s="32">
        <f t="shared" si="0"/>
        <v>515.65726476228724</v>
      </c>
      <c r="H5" s="32">
        <f t="shared" si="0"/>
        <v>621.7748393704635</v>
      </c>
      <c r="I5" s="32">
        <f t="shared" si="0"/>
        <v>725.74949406816677</v>
      </c>
      <c r="J5" s="32">
        <f t="shared" si="0"/>
        <v>774.08278659007647</v>
      </c>
      <c r="K5" s="32">
        <f t="shared" si="0"/>
        <v>1015.1550740622262</v>
      </c>
      <c r="L5" s="32">
        <f t="shared" si="0"/>
        <v>934.03032652493141</v>
      </c>
      <c r="M5" s="32">
        <f t="shared" si="0"/>
        <v>1125.651400836387</v>
      </c>
      <c r="N5" s="32">
        <f t="shared" si="0"/>
        <v>1136.5928465358047</v>
      </c>
      <c r="O5" s="32">
        <f t="shared" si="0"/>
        <v>1178.0130456233901</v>
      </c>
      <c r="P5" s="32">
        <f t="shared" si="0"/>
        <v>1152.2843046895996</v>
      </c>
      <c r="Q5" s="32">
        <f t="shared" si="0"/>
        <v>1138.2956322625789</v>
      </c>
      <c r="R5" s="32">
        <f t="shared" si="0"/>
        <v>1145.5513545857236</v>
      </c>
      <c r="S5" s="32">
        <f t="shared" si="0"/>
        <v>1134.9864662085445</v>
      </c>
      <c r="T5" s="32">
        <f t="shared" si="0"/>
        <v>1157.6977839862595</v>
      </c>
      <c r="U5" s="32">
        <f t="shared" si="0"/>
        <v>1202.9109638591196</v>
      </c>
      <c r="V5" s="32">
        <f t="shared" si="0"/>
        <v>1357.9025457012433</v>
      </c>
      <c r="W5" s="32">
        <f t="shared" si="0"/>
        <v>1492.9551905185199</v>
      </c>
      <c r="X5" s="32">
        <f t="shared" si="0"/>
        <v>1535.9131501931088</v>
      </c>
      <c r="Y5" s="32">
        <f t="shared" si="0"/>
        <v>1610.4485997297102</v>
      </c>
      <c r="Z5" s="32">
        <f t="shared" si="0"/>
        <v>1423.0064793950974</v>
      </c>
      <c r="AA5" s="32">
        <f t="shared" si="0"/>
        <v>1480.3159629702275</v>
      </c>
      <c r="AB5" s="32">
        <f t="shared" si="0"/>
        <v>1590.2534214078771</v>
      </c>
      <c r="AC5" s="32">
        <f t="shared" si="0"/>
        <v>1731.3190455178021</v>
      </c>
      <c r="AD5" s="32">
        <f t="shared" si="0"/>
        <v>1686.4109368670413</v>
      </c>
      <c r="AE5" s="32">
        <f>+AE7+AE18+AE24+AE29+AE32</f>
        <v>1658.8296351580129</v>
      </c>
      <c r="AF5" s="32">
        <f>+AF7+AF18+AF24+AF29+AF32</f>
        <v>1691.3953320331232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423.92526361394539</v>
      </c>
      <c r="E6" s="32">
        <f t="shared" si="1"/>
        <v>410.91473811651827</v>
      </c>
      <c r="F6" s="32">
        <f t="shared" si="1"/>
        <v>405.80110753447326</v>
      </c>
      <c r="G6" s="32">
        <f t="shared" si="1"/>
        <v>388.6926089123321</v>
      </c>
      <c r="H6" s="32">
        <f t="shared" si="1"/>
        <v>442.65745445977507</v>
      </c>
      <c r="I6" s="32">
        <f t="shared" si="1"/>
        <v>512.2149386271725</v>
      </c>
      <c r="J6" s="32">
        <f t="shared" si="1"/>
        <v>693.00623694078547</v>
      </c>
      <c r="K6" s="32">
        <f t="shared" si="1"/>
        <v>832.07012124624089</v>
      </c>
      <c r="L6" s="32">
        <f t="shared" si="1"/>
        <v>964.86074917832309</v>
      </c>
      <c r="M6" s="32">
        <f t="shared" si="1"/>
        <v>1164.7799052006712</v>
      </c>
      <c r="N6" s="32">
        <f t="shared" si="1"/>
        <v>908.74895465714189</v>
      </c>
      <c r="O6" s="32">
        <f t="shared" si="1"/>
        <v>736.39508514851525</v>
      </c>
      <c r="P6" s="32">
        <f t="shared" si="1"/>
        <v>821.90090907076205</v>
      </c>
      <c r="Q6" s="32">
        <f t="shared" si="1"/>
        <v>829.66620479059623</v>
      </c>
      <c r="R6" s="32">
        <f t="shared" si="1"/>
        <v>954.71253243979595</v>
      </c>
      <c r="S6" s="32">
        <f t="shared" si="1"/>
        <v>1101.3122416601577</v>
      </c>
      <c r="T6" s="32">
        <f t="shared" si="1"/>
        <v>1142.3914795899395</v>
      </c>
      <c r="U6" s="32">
        <f t="shared" si="1"/>
        <v>1412.2033940479423</v>
      </c>
      <c r="V6" s="32">
        <f t="shared" si="1"/>
        <v>1506.5642624935322</v>
      </c>
      <c r="W6" s="32">
        <f t="shared" si="1"/>
        <v>1500.152836762122</v>
      </c>
      <c r="X6" s="32">
        <f t="shared" si="1"/>
        <v>1506.9681641970201</v>
      </c>
      <c r="Y6" s="32">
        <f t="shared" si="1"/>
        <v>1527.5962256636901</v>
      </c>
      <c r="Z6" s="32">
        <f t="shared" si="1"/>
        <v>1822.8964960755745</v>
      </c>
      <c r="AA6" s="32">
        <f t="shared" si="1"/>
        <v>1877.1558612347994</v>
      </c>
      <c r="AB6" s="32">
        <f t="shared" si="1"/>
        <v>1902.0310988835897</v>
      </c>
      <c r="AC6" s="32">
        <f t="shared" si="1"/>
        <v>2165.4743053620718</v>
      </c>
      <c r="AD6" s="32">
        <f t="shared" si="1"/>
        <v>1813.9493698289386</v>
      </c>
      <c r="AE6" s="32">
        <f>AE35+AE43</f>
        <v>1803.0566248181499</v>
      </c>
      <c r="AF6" s="32">
        <f>AF35+AF43</f>
        <v>929.64623058094946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246.81923255397561</v>
      </c>
      <c r="E7" s="32">
        <f t="shared" si="2"/>
        <v>235.933033963681</v>
      </c>
      <c r="F7" s="32">
        <f t="shared" si="2"/>
        <v>261.84000988833236</v>
      </c>
      <c r="G7" s="32">
        <f t="shared" si="2"/>
        <v>236.46661941164194</v>
      </c>
      <c r="H7" s="32">
        <f t="shared" si="2"/>
        <v>331.85938181112658</v>
      </c>
      <c r="I7" s="32">
        <f t="shared" si="2"/>
        <v>391.0358505402873</v>
      </c>
      <c r="J7" s="32">
        <f t="shared" si="2"/>
        <v>407.05871227207803</v>
      </c>
      <c r="K7" s="32">
        <f t="shared" si="2"/>
        <v>591.15471223884242</v>
      </c>
      <c r="L7" s="32">
        <f t="shared" si="2"/>
        <v>497.1326864172579</v>
      </c>
      <c r="M7" s="32">
        <f t="shared" si="2"/>
        <v>712.60431409090074</v>
      </c>
      <c r="N7" s="32">
        <f t="shared" si="2"/>
        <v>728.51561082318301</v>
      </c>
      <c r="O7" s="32">
        <f t="shared" si="2"/>
        <v>773.13506051474712</v>
      </c>
      <c r="P7" s="32">
        <f t="shared" si="2"/>
        <v>722.12120397859235</v>
      </c>
      <c r="Q7" s="32">
        <f t="shared" si="2"/>
        <v>669.11404553741875</v>
      </c>
      <c r="R7" s="32">
        <f t="shared" si="2"/>
        <v>660.32993282150539</v>
      </c>
      <c r="S7" s="32">
        <f t="shared" si="2"/>
        <v>651.48240676371154</v>
      </c>
      <c r="T7" s="32">
        <f t="shared" si="2"/>
        <v>696.87698839616553</v>
      </c>
      <c r="U7" s="32">
        <f t="shared" si="2"/>
        <v>727.74440906262316</v>
      </c>
      <c r="V7" s="32">
        <f t="shared" si="2"/>
        <v>826.16186126732566</v>
      </c>
      <c r="W7" s="32">
        <f t="shared" si="2"/>
        <v>985.70125603730014</v>
      </c>
      <c r="X7" s="32">
        <f t="shared" si="2"/>
        <v>1042.2433268963757</v>
      </c>
      <c r="Y7" s="32">
        <f t="shared" si="2"/>
        <v>1091.8653157850958</v>
      </c>
      <c r="Z7" s="32">
        <f t="shared" si="2"/>
        <v>884.668472329417</v>
      </c>
      <c r="AA7" s="32">
        <f t="shared" si="2"/>
        <v>929.15840770384273</v>
      </c>
      <c r="AB7" s="32">
        <f t="shared" si="2"/>
        <v>1076.3764668735093</v>
      </c>
      <c r="AC7" s="32">
        <f t="shared" si="2"/>
        <v>1175.7250673554449</v>
      </c>
      <c r="AD7" s="32">
        <f t="shared" si="2"/>
        <v>1093.9998381554208</v>
      </c>
      <c r="AE7" s="32">
        <f t="shared" si="2"/>
        <v>1055.566562760022</v>
      </c>
      <c r="AF7" s="32">
        <f t="shared" si="2"/>
        <v>1061.5976211704244</v>
      </c>
    </row>
    <row r="8" spans="1:32" x14ac:dyDescent="0.25">
      <c r="A8" s="6">
        <v>1</v>
      </c>
      <c r="B8" s="13" t="s">
        <v>840</v>
      </c>
      <c r="C8" s="13" t="s">
        <v>841</v>
      </c>
      <c r="D8" s="115">
        <f>CO2eq!C55</f>
        <v>16.580846008162062</v>
      </c>
      <c r="E8" s="115">
        <f>CO2eq!D55</f>
        <v>17.581775033034528</v>
      </c>
      <c r="F8" s="115">
        <f>CO2eq!E55</f>
        <v>20.541169629768333</v>
      </c>
      <c r="G8" s="115">
        <f>CO2eq!F55</f>
        <v>23.823347780663376</v>
      </c>
      <c r="H8" s="115">
        <f>CO2eq!G55</f>
        <v>24.100198818464861</v>
      </c>
      <c r="I8" s="115">
        <f>CO2eq!H55</f>
        <v>23.931002215322351</v>
      </c>
      <c r="J8" s="115">
        <f>CO2eq!I55</f>
        <v>21.996929697724184</v>
      </c>
      <c r="K8" s="115">
        <f>CO2eq!J55</f>
        <v>23.205152942922265</v>
      </c>
      <c r="L8" s="115">
        <f>CO2eq!K55</f>
        <v>22.374603687942368</v>
      </c>
      <c r="M8" s="115">
        <f>CO2eq!L55</f>
        <v>23.69100072781627</v>
      </c>
      <c r="N8" s="115">
        <f>CO2eq!M55</f>
        <v>23.963955608012292</v>
      </c>
      <c r="O8" s="115">
        <f>CO2eq!N55</f>
        <v>24.873427725328924</v>
      </c>
      <c r="P8" s="115">
        <f>CO2eq!O55</f>
        <v>23.595936835750017</v>
      </c>
      <c r="Q8" s="115">
        <f>CO2eq!P55</f>
        <v>21.135012511831452</v>
      </c>
      <c r="R8" s="115">
        <f>CO2eq!Q55</f>
        <v>22.688714303953702</v>
      </c>
      <c r="S8" s="115">
        <f>CO2eq!R55</f>
        <v>22.220937270052932</v>
      </c>
      <c r="T8" s="115">
        <f>CO2eq!S55</f>
        <v>22.60968498433229</v>
      </c>
      <c r="U8" s="115">
        <f>CO2eq!T55</f>
        <v>24.631942901080645</v>
      </c>
      <c r="V8" s="115">
        <f>CO2eq!U55</f>
        <v>23.542115587330155</v>
      </c>
      <c r="W8" s="115">
        <f>CO2eq!V55</f>
        <v>25.208250738297739</v>
      </c>
      <c r="X8" s="115">
        <f>CO2eq!W55</f>
        <v>26.11780576055607</v>
      </c>
      <c r="Y8" s="115">
        <f>CO2eq!X55</f>
        <v>26.536528128247379</v>
      </c>
      <c r="Z8" s="115">
        <f>CO2eq!Y55</f>
        <v>26.555751373731582</v>
      </c>
      <c r="AA8" s="115">
        <f>CO2eq!Z55</f>
        <v>27.835846612492503</v>
      </c>
      <c r="AB8" s="115">
        <f>CO2eq!AA55</f>
        <v>26.674294730294857</v>
      </c>
      <c r="AC8" s="115">
        <f>CO2eq!AB55</f>
        <v>27.820916694539083</v>
      </c>
      <c r="AD8" s="115">
        <f>CO2eq!AC55</f>
        <v>30.123331163152539</v>
      </c>
      <c r="AE8" s="115">
        <f>CO2eq!AD55</f>
        <v>31.527269720703273</v>
      </c>
      <c r="AF8" s="115">
        <f>CO2eq!AE55</f>
        <v>28.039587886804465</v>
      </c>
    </row>
    <row r="9" spans="1:32" x14ac:dyDescent="0.25">
      <c r="A9" s="6">
        <v>1</v>
      </c>
      <c r="B9" s="13" t="s">
        <v>843</v>
      </c>
      <c r="C9" s="13" t="s">
        <v>844</v>
      </c>
      <c r="D9" s="115">
        <f>CO2eq!C54</f>
        <v>20.001833219650912</v>
      </c>
      <c r="E9" s="115">
        <f>CO2eq!D54</f>
        <v>21.280415214543826</v>
      </c>
      <c r="F9" s="115">
        <f>CO2eq!E54</f>
        <v>22.955690126053334</v>
      </c>
      <c r="G9" s="115">
        <f>CO2eq!F54</f>
        <v>13.313429395694049</v>
      </c>
      <c r="H9" s="115">
        <f>CO2eq!G54</f>
        <v>27.03243643450282</v>
      </c>
      <c r="I9" s="115">
        <f>CO2eq!H54</f>
        <v>28.063398837597624</v>
      </c>
      <c r="J9" s="115">
        <f>CO2eq!I54</f>
        <v>23.594063409525162</v>
      </c>
      <c r="K9" s="115">
        <f>CO2eq!J54</f>
        <v>35.791567160385725</v>
      </c>
      <c r="L9" s="115">
        <f>CO2eq!K54</f>
        <v>21.521105609775294</v>
      </c>
      <c r="M9" s="115">
        <f>CO2eq!L54</f>
        <v>22.14569918377482</v>
      </c>
      <c r="N9" s="115">
        <f>CO2eq!M54</f>
        <v>23.447877783212824</v>
      </c>
      <c r="O9" s="115">
        <f>CO2eq!N54</f>
        <v>21.115307750086718</v>
      </c>
      <c r="P9" s="115">
        <f>CO2eq!O54</f>
        <v>23.432800016427965</v>
      </c>
      <c r="Q9" s="115">
        <f>CO2eq!P54</f>
        <v>31.540440080119033</v>
      </c>
      <c r="R9" s="115">
        <f>CO2eq!Q54</f>
        <v>36.463527139076078</v>
      </c>
      <c r="S9" s="115">
        <f>CO2eq!R54</f>
        <v>32.758068492296722</v>
      </c>
      <c r="T9" s="115">
        <f>CO2eq!S54</f>
        <v>36.26970621227197</v>
      </c>
      <c r="U9" s="115">
        <f>CO2eq!T54</f>
        <v>44.826143389653133</v>
      </c>
      <c r="V9" s="115">
        <f>CO2eq!U54</f>
        <v>48.819796342939284</v>
      </c>
      <c r="W9" s="115">
        <f>CO2eq!V54</f>
        <v>45.388431095546693</v>
      </c>
      <c r="X9" s="115">
        <f>CO2eq!W54</f>
        <v>58.893316705782922</v>
      </c>
      <c r="Y9" s="115">
        <f>CO2eq!X54</f>
        <v>55.557606762728938</v>
      </c>
      <c r="Z9" s="115">
        <f>CO2eq!Y54</f>
        <v>52.163812492384153</v>
      </c>
      <c r="AA9" s="115">
        <f>CO2eq!Z54</f>
        <v>40.18685708852491</v>
      </c>
      <c r="AB9" s="115">
        <f>CO2eq!AA54</f>
        <v>41.501404960682194</v>
      </c>
      <c r="AC9" s="115">
        <f>CO2eq!AB54</f>
        <v>38.424398153661279</v>
      </c>
      <c r="AD9" s="115">
        <f>CO2eq!AC54</f>
        <v>53.311526916433948</v>
      </c>
      <c r="AE9" s="115">
        <f>CO2eq!AD54</f>
        <v>59.908085937587849</v>
      </c>
      <c r="AF9" s="115">
        <f>CO2eq!AE54</f>
        <v>59.96752445010187</v>
      </c>
    </row>
    <row r="10" spans="1:32" x14ac:dyDescent="0.25">
      <c r="A10" s="6">
        <v>1</v>
      </c>
      <c r="B10" s="13" t="s">
        <v>847</v>
      </c>
      <c r="C10" s="13" t="s">
        <v>44</v>
      </c>
      <c r="D10" s="115">
        <f>CO2eq!C17</f>
        <v>170.31866067097013</v>
      </c>
      <c r="E10" s="115">
        <f>CO2eq!D17</f>
        <v>140.3477231345544</v>
      </c>
      <c r="F10" s="115">
        <f>CO2eq!E17</f>
        <v>158.37590879930963</v>
      </c>
      <c r="G10" s="115">
        <f>CO2eq!F17</f>
        <v>157.89258782165768</v>
      </c>
      <c r="H10" s="115">
        <f>CO2eq!G17</f>
        <v>239.53455835188134</v>
      </c>
      <c r="I10" s="115">
        <f>CO2eq!H17</f>
        <v>314.50508775207578</v>
      </c>
      <c r="J10" s="115">
        <f>CO2eq!I17</f>
        <v>328.39552223657387</v>
      </c>
      <c r="K10" s="115">
        <f>CO2eq!J17</f>
        <v>490.04187911551753</v>
      </c>
      <c r="L10" s="115">
        <f>CO2eq!K17</f>
        <v>447.51742798990284</v>
      </c>
      <c r="M10" s="115">
        <f>CO2eq!L17</f>
        <v>649.40513982638981</v>
      </c>
      <c r="N10" s="115">
        <f>CO2eq!M17</f>
        <v>660.50755502101993</v>
      </c>
      <c r="O10" s="115">
        <f>CO2eq!N17</f>
        <v>714.57566393507</v>
      </c>
      <c r="P10" s="115">
        <f>CO2eq!O17</f>
        <v>653.60347812746318</v>
      </c>
      <c r="Q10" s="115">
        <f>CO2eq!P17</f>
        <v>590.23538523652837</v>
      </c>
      <c r="R10" s="115">
        <f>CO2eq!Q17</f>
        <v>546.37605012710594</v>
      </c>
      <c r="S10" s="115">
        <f>CO2eq!R17</f>
        <v>567.74749693945887</v>
      </c>
      <c r="T10" s="115">
        <f>CO2eq!S17</f>
        <v>616.68016900908356</v>
      </c>
      <c r="U10" s="115">
        <f>CO2eq!T17</f>
        <v>632.00897323803952</v>
      </c>
      <c r="V10" s="115">
        <f>CO2eq!U17</f>
        <v>718.87439464745535</v>
      </c>
      <c r="W10" s="115">
        <f>CO2eq!V17</f>
        <v>875.77168956705793</v>
      </c>
      <c r="X10" s="115">
        <f>CO2eq!W17</f>
        <v>893.18381565518973</v>
      </c>
      <c r="Y10" s="115">
        <f>CO2eq!X17</f>
        <v>922.85702361684798</v>
      </c>
      <c r="Z10" s="115">
        <f>CO2eq!Y17</f>
        <v>728.2194460399553</v>
      </c>
      <c r="AA10" s="115">
        <f>CO2eq!Z17</f>
        <v>799.6652047699323</v>
      </c>
      <c r="AB10" s="115">
        <f>CO2eq!AA17</f>
        <v>962.42888247725932</v>
      </c>
      <c r="AC10" s="115">
        <f>CO2eq!AB17</f>
        <v>1052.7651933426066</v>
      </c>
      <c r="AD10" s="115">
        <f>CO2eq!AC17</f>
        <v>973.22742166289026</v>
      </c>
      <c r="AE10" s="115">
        <f>CO2eq!AD17</f>
        <v>920.42711562476177</v>
      </c>
      <c r="AF10" s="115">
        <f>CO2eq!AE17</f>
        <v>956.18432202965482</v>
      </c>
    </row>
    <row r="11" spans="1:32" x14ac:dyDescent="0.25">
      <c r="A11" s="6">
        <v>1</v>
      </c>
      <c r="B11" s="13" t="s">
        <v>849</v>
      </c>
      <c r="C11" s="13" t="s">
        <v>850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0</v>
      </c>
      <c r="T11" s="117">
        <f t="shared" si="3"/>
        <v>0</v>
      </c>
      <c r="U11" s="117">
        <f t="shared" si="3"/>
        <v>0</v>
      </c>
      <c r="V11" s="117">
        <f t="shared" si="3"/>
        <v>0</v>
      </c>
      <c r="W11" s="117">
        <f t="shared" si="3"/>
        <v>0</v>
      </c>
      <c r="X11" s="117">
        <f t="shared" si="3"/>
        <v>0</v>
      </c>
      <c r="Y11" s="117">
        <f t="shared" si="3"/>
        <v>0</v>
      </c>
      <c r="Z11" s="117">
        <f t="shared" si="3"/>
        <v>0</v>
      </c>
      <c r="AA11" s="117">
        <f t="shared" si="3"/>
        <v>0</v>
      </c>
      <c r="AB11" s="117">
        <f t="shared" si="3"/>
        <v>0</v>
      </c>
      <c r="AC11" s="117">
        <f t="shared" si="3"/>
        <v>0</v>
      </c>
      <c r="AD11" s="117">
        <f t="shared" si="3"/>
        <v>0</v>
      </c>
      <c r="AE11" s="117">
        <f>+AE12+AE13</f>
        <v>0</v>
      </c>
      <c r="AF11" s="117">
        <f>+AF12+AF13</f>
        <v>0</v>
      </c>
    </row>
    <row r="12" spans="1:32" x14ac:dyDescent="0.25">
      <c r="A12" s="6">
        <v>1</v>
      </c>
      <c r="B12" s="13" t="s">
        <v>852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854</v>
      </c>
      <c r="C13" s="13" t="s">
        <v>855</v>
      </c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</row>
    <row r="14" spans="1:32" x14ac:dyDescent="0.25">
      <c r="A14" s="6">
        <v>1</v>
      </c>
      <c r="B14" s="13" t="s">
        <v>856</v>
      </c>
      <c r="C14" s="13" t="s">
        <v>857</v>
      </c>
      <c r="D14" s="115">
        <f>CO2eq!C56</f>
        <v>39.917892655192496</v>
      </c>
      <c r="E14" s="115">
        <f>CO2eq!D56</f>
        <v>56.723120581548258</v>
      </c>
      <c r="F14" s="115">
        <f>CO2eq!E56</f>
        <v>59.967241333201038</v>
      </c>
      <c r="G14" s="115">
        <f>CO2eq!F56</f>
        <v>41.43725441362681</v>
      </c>
      <c r="H14" s="115">
        <f>CO2eq!G56</f>
        <v>41.192188206277521</v>
      </c>
      <c r="I14" s="115">
        <f>CO2eq!H56</f>
        <v>24.536361735291589</v>
      </c>
      <c r="J14" s="115">
        <f>CO2eq!I56</f>
        <v>33.072196928254833</v>
      </c>
      <c r="K14" s="115">
        <f>CO2eq!J56</f>
        <v>42.116113020016861</v>
      </c>
      <c r="L14" s="115">
        <f>CO2eq!K56</f>
        <v>5.7195491296373868</v>
      </c>
      <c r="M14" s="115">
        <f>CO2eq!L56</f>
        <v>17.362474352919843</v>
      </c>
      <c r="N14" s="115">
        <f>CO2eq!M56</f>
        <v>20.596222410937944</v>
      </c>
      <c r="O14" s="115">
        <f>CO2eq!N56</f>
        <v>12.570661104261502</v>
      </c>
      <c r="P14" s="115">
        <f>CO2eq!O56</f>
        <v>21.488988998951221</v>
      </c>
      <c r="Q14" s="115">
        <f>CO2eq!P56</f>
        <v>26.203207708939924</v>
      </c>
      <c r="R14" s="115">
        <f>CO2eq!Q56</f>
        <v>54.80164125136973</v>
      </c>
      <c r="S14" s="115">
        <f>CO2eq!R56</f>
        <v>28.755904061903049</v>
      </c>
      <c r="T14" s="115">
        <f>CO2eq!S56</f>
        <v>21.317428190477735</v>
      </c>
      <c r="U14" s="115">
        <f>CO2eq!T56</f>
        <v>26.277349533849915</v>
      </c>
      <c r="V14" s="115">
        <f>CO2eq!U56</f>
        <v>34.925554689600823</v>
      </c>
      <c r="W14" s="115">
        <f>CO2eq!V56</f>
        <v>39.332884636397772</v>
      </c>
      <c r="X14" s="115">
        <f>CO2eq!W56</f>
        <v>62.645872934627171</v>
      </c>
      <c r="Y14" s="115">
        <f>CO2eq!X56</f>
        <v>85.290444951732439</v>
      </c>
      <c r="Z14" s="115">
        <f>CO2eq!Y56</f>
        <v>69.129418001883565</v>
      </c>
      <c r="AA14" s="115">
        <f>CO2eq!Z56</f>
        <v>51.785405539481154</v>
      </c>
      <c r="AB14" s="115">
        <f>CO2eq!AA56</f>
        <v>37.252010290651306</v>
      </c>
      <c r="AC14" s="115">
        <f>CO2eq!AB56</f>
        <v>49.132135381584462</v>
      </c>
      <c r="AD14" s="115">
        <f>CO2eq!AC56</f>
        <v>36.763005071966376</v>
      </c>
      <c r="AE14" s="115">
        <f>CO2eq!AD56</f>
        <v>43.141823650302833</v>
      </c>
      <c r="AF14" s="115">
        <f>CO2eq!AE56</f>
        <v>17.197655678497007</v>
      </c>
    </row>
    <row r="15" spans="1:32" x14ac:dyDescent="0.25">
      <c r="A15" s="6">
        <v>1</v>
      </c>
      <c r="B15" s="13" t="s">
        <v>858</v>
      </c>
      <c r="C15" s="13" t="s">
        <v>859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1.4025158402199243</v>
      </c>
      <c r="Y15" s="115">
        <f>CO2eq!X60</f>
        <v>1.6237123255391501</v>
      </c>
      <c r="Z15" s="115">
        <f>CO2eq!Y60</f>
        <v>8.6000444214623588</v>
      </c>
      <c r="AA15" s="115">
        <f>CO2eq!Z60</f>
        <v>9.6850936934119272</v>
      </c>
      <c r="AB15" s="115">
        <f>CO2eq!AA60</f>
        <v>8.5198744146215919</v>
      </c>
      <c r="AC15" s="115">
        <f>CO2eq!AB60</f>
        <v>7.5824237830532919</v>
      </c>
      <c r="AD15" s="115">
        <f>CO2eq!AC60</f>
        <v>0.5745533409777428</v>
      </c>
      <c r="AE15" s="115">
        <f>CO2eq!AD60</f>
        <v>0.56226782666635777</v>
      </c>
      <c r="AF15" s="115">
        <f>CO2eq!AE60</f>
        <v>0.20853112536615301</v>
      </c>
    </row>
    <row r="16" spans="1:32" x14ac:dyDescent="0.25">
      <c r="A16" s="6">
        <v>1</v>
      </c>
      <c r="B16" s="13" t="s">
        <v>860</v>
      </c>
      <c r="C16" s="13" t="s">
        <v>861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863</v>
      </c>
      <c r="C17" s="13" t="s">
        <v>864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</v>
      </c>
      <c r="X17" s="114">
        <f>CO2eq!W80</f>
        <v>0</v>
      </c>
      <c r="Y17" s="114">
        <f>CO2eq!X80</f>
        <v>0</v>
      </c>
      <c r="Z17" s="114">
        <f>CO2eq!Y80</f>
        <v>0</v>
      </c>
      <c r="AA17" s="114">
        <f>CO2eq!Z80</f>
        <v>0</v>
      </c>
      <c r="AB17" s="114">
        <f>CO2eq!AA80</f>
        <v>0</v>
      </c>
      <c r="AC17" s="114">
        <f>CO2eq!AB80</f>
        <v>0</v>
      </c>
      <c r="AD17" s="114">
        <f>CO2eq!AC80</f>
        <v>0</v>
      </c>
      <c r="AE17" s="114">
        <f>CO2eq!AD80</f>
        <v>0</v>
      </c>
      <c r="AF17" s="114">
        <f>CO2eq!AE80</f>
        <v>0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197.43373143764785</v>
      </c>
      <c r="E18" s="32">
        <f t="shared" si="4"/>
        <v>201.46668762324722</v>
      </c>
      <c r="F18" s="32">
        <f t="shared" si="4"/>
        <v>234.68282927887691</v>
      </c>
      <c r="G18" s="32">
        <f t="shared" si="4"/>
        <v>269.00879178116185</v>
      </c>
      <c r="H18" s="32">
        <f t="shared" si="4"/>
        <v>279.34449754439044</v>
      </c>
      <c r="I18" s="32">
        <f t="shared" si="4"/>
        <v>323.18490307477555</v>
      </c>
      <c r="J18" s="32">
        <f t="shared" si="4"/>
        <v>347.35525822728971</v>
      </c>
      <c r="K18" s="32">
        <f t="shared" si="4"/>
        <v>403.0394549876882</v>
      </c>
      <c r="L18" s="32">
        <f t="shared" si="4"/>
        <v>416.00864646688802</v>
      </c>
      <c r="M18" s="32">
        <f t="shared" si="4"/>
        <v>391.78716283164306</v>
      </c>
      <c r="N18" s="32">
        <f t="shared" si="4"/>
        <v>386.32713790568499</v>
      </c>
      <c r="O18" s="32">
        <f t="shared" si="4"/>
        <v>380.03856084918039</v>
      </c>
      <c r="P18" s="32">
        <f t="shared" si="4"/>
        <v>406.90673998344926</v>
      </c>
      <c r="Q18" s="32">
        <f t="shared" si="4"/>
        <v>443.48704472179901</v>
      </c>
      <c r="R18" s="32">
        <f t="shared" si="4"/>
        <v>455.21731692266434</v>
      </c>
      <c r="S18" s="32">
        <f t="shared" si="4"/>
        <v>455.74795333476862</v>
      </c>
      <c r="T18" s="32">
        <f t="shared" si="4"/>
        <v>428.88392099859738</v>
      </c>
      <c r="U18" s="32">
        <f t="shared" si="4"/>
        <v>440.22691186735022</v>
      </c>
      <c r="V18" s="32">
        <f t="shared" si="4"/>
        <v>500.17112007011974</v>
      </c>
      <c r="W18" s="32">
        <f t="shared" si="4"/>
        <v>477.015259337597</v>
      </c>
      <c r="X18" s="32">
        <f t="shared" si="4"/>
        <v>461.32910093356946</v>
      </c>
      <c r="Y18" s="32">
        <f t="shared" si="4"/>
        <v>484.45240462755464</v>
      </c>
      <c r="Z18" s="32">
        <f t="shared" si="4"/>
        <v>503.75278891085719</v>
      </c>
      <c r="AA18" s="32">
        <f t="shared" si="4"/>
        <v>515.00049987695365</v>
      </c>
      <c r="AB18" s="32">
        <f t="shared" si="4"/>
        <v>473.55163294436971</v>
      </c>
      <c r="AC18" s="32">
        <f t="shared" si="4"/>
        <v>510.97402597182582</v>
      </c>
      <c r="AD18" s="32">
        <f t="shared" si="4"/>
        <v>545.22559393068457</v>
      </c>
      <c r="AE18" s="32">
        <f>+SUM(AE19:AE23)</f>
        <v>552.05469528742617</v>
      </c>
      <c r="AF18" s="32">
        <f>+SUM(AF19:AF23)</f>
        <v>576.52646569558431</v>
      </c>
    </row>
    <row r="19" spans="1:32" x14ac:dyDescent="0.25">
      <c r="A19" s="6">
        <v>1</v>
      </c>
      <c r="B19" s="13" t="s">
        <v>867</v>
      </c>
      <c r="C19" s="13" t="s">
        <v>835</v>
      </c>
      <c r="D19" s="114">
        <f>CO2eq!C35</f>
        <v>117.6937385557414</v>
      </c>
      <c r="E19" s="114">
        <f>CO2eq!D35</f>
        <v>122.87488027924583</v>
      </c>
      <c r="F19" s="114">
        <f>CO2eq!E35</f>
        <v>132.94646962991666</v>
      </c>
      <c r="G19" s="114">
        <f>CO2eq!F35</f>
        <v>147.66528742611581</v>
      </c>
      <c r="H19" s="114">
        <f>CO2eq!G35</f>
        <v>166.22073215960191</v>
      </c>
      <c r="I19" s="114">
        <f>CO2eq!H35</f>
        <v>182.32170648908252</v>
      </c>
      <c r="J19" s="114">
        <f>CO2eq!I35</f>
        <v>197.59188448401829</v>
      </c>
      <c r="K19" s="114">
        <f>CO2eq!J35</f>
        <v>207.39200853110174</v>
      </c>
      <c r="L19" s="114">
        <f>CO2eq!K35</f>
        <v>218.84652101440824</v>
      </c>
      <c r="M19" s="114">
        <f>CO2eq!L35</f>
        <v>228.24268509667533</v>
      </c>
      <c r="N19" s="114">
        <f>CO2eq!M35</f>
        <v>235.78847917476213</v>
      </c>
      <c r="O19" s="114">
        <f>CO2eq!N35</f>
        <v>222.41990590322905</v>
      </c>
      <c r="P19" s="114">
        <f>CO2eq!O35</f>
        <v>244.46568697664998</v>
      </c>
      <c r="Q19" s="114">
        <f>CO2eq!P35</f>
        <v>268.17565920233204</v>
      </c>
      <c r="R19" s="114">
        <f>CO2eq!Q35</f>
        <v>275.22870205486282</v>
      </c>
      <c r="S19" s="114">
        <f>CO2eq!R35</f>
        <v>273.79352153851426</v>
      </c>
      <c r="T19" s="114">
        <f>CO2eq!S35</f>
        <v>265.17155833111008</v>
      </c>
      <c r="U19" s="114">
        <f>CO2eq!T35</f>
        <v>281.27432412232105</v>
      </c>
      <c r="V19" s="114">
        <f>CO2eq!U35</f>
        <v>297.02238998901794</v>
      </c>
      <c r="W19" s="114">
        <f>CO2eq!V35</f>
        <v>316.05046023393493</v>
      </c>
      <c r="X19" s="114">
        <f>CO2eq!W35</f>
        <v>330.85189200270707</v>
      </c>
      <c r="Y19" s="114">
        <f>CO2eq!X35</f>
        <v>353.59499055858737</v>
      </c>
      <c r="Z19" s="114">
        <f>CO2eq!Y35</f>
        <v>358.76043953385329</v>
      </c>
      <c r="AA19" s="114">
        <f>CO2eq!Z35</f>
        <v>381.16658665761628</v>
      </c>
      <c r="AB19" s="114">
        <f>CO2eq!AA35</f>
        <v>348.70207225550297</v>
      </c>
      <c r="AC19" s="114">
        <f>CO2eq!AB35</f>
        <v>375.72492692095159</v>
      </c>
      <c r="AD19" s="114">
        <f>CO2eq!AC35</f>
        <v>383.89957572418768</v>
      </c>
      <c r="AE19" s="114">
        <f>CO2eq!AD35</f>
        <v>407.349526276912</v>
      </c>
      <c r="AF19" s="114">
        <f>CO2eq!AE35</f>
        <v>415.87195565540407</v>
      </c>
    </row>
    <row r="20" spans="1:32" x14ac:dyDescent="0.25">
      <c r="A20" s="6">
        <v>1</v>
      </c>
      <c r="B20" s="13" t="s">
        <v>868</v>
      </c>
      <c r="C20" s="13" t="s">
        <v>869</v>
      </c>
      <c r="D20" s="114">
        <f>CO2eq!C46</f>
        <v>4.1512955481414542</v>
      </c>
      <c r="E20" s="114">
        <f>CO2eq!D46</f>
        <v>4.0413771877394575</v>
      </c>
      <c r="F20" s="114">
        <f>CO2eq!E46</f>
        <v>4.360433281508362</v>
      </c>
      <c r="G20" s="114">
        <f>CO2eq!F46</f>
        <v>3.7010506877192926</v>
      </c>
      <c r="H20" s="114">
        <f>CO2eq!G46</f>
        <v>3.1480201251865245</v>
      </c>
      <c r="I20" s="114">
        <f>CO2eq!H46</f>
        <v>2.6800711876587977</v>
      </c>
      <c r="J20" s="114">
        <f>CO2eq!I46</f>
        <v>3.318183375196607</v>
      </c>
      <c r="K20" s="114">
        <f>CO2eq!J46</f>
        <v>2.977856875176442</v>
      </c>
      <c r="L20" s="114">
        <f>CO2eq!K46</f>
        <v>3.3819945939503873</v>
      </c>
      <c r="M20" s="114">
        <f>CO2eq!L46</f>
        <v>4.21154043774954</v>
      </c>
      <c r="N20" s="114">
        <f>CO2eq!M46</f>
        <v>4.1264588127444988</v>
      </c>
      <c r="O20" s="114">
        <f>CO2eq!N46</f>
        <v>3.9562955627344163</v>
      </c>
      <c r="P20" s="114">
        <f>CO2eq!O46</f>
        <v>4.2753516565033207</v>
      </c>
      <c r="Q20" s="114">
        <f>CO2eq!P46</f>
        <v>4.2966220627545813</v>
      </c>
      <c r="R20" s="114">
        <f>CO2eq!Q46</f>
        <v>4.058050743982335</v>
      </c>
      <c r="S20" s="114">
        <f>CO2eq!R46</f>
        <v>3.8670727005639729</v>
      </c>
      <c r="T20" s="114">
        <f>CO2eq!S46</f>
        <v>4.1956665981476435</v>
      </c>
      <c r="U20" s="114">
        <f>CO2eq!T46</f>
        <v>4.4342309397907318</v>
      </c>
      <c r="V20" s="114">
        <f>CO2eq!U46</f>
        <v>10.327486100999103</v>
      </c>
      <c r="W20" s="114">
        <f>CO2eq!V46</f>
        <v>9.9325163715934224</v>
      </c>
      <c r="X20" s="114">
        <f>CO2eq!W46</f>
        <v>9.8632437264902251</v>
      </c>
      <c r="Y20" s="114">
        <f>CO2eq!X46</f>
        <v>10.224886464138988</v>
      </c>
      <c r="Z20" s="114">
        <f>CO2eq!Y46</f>
        <v>10.328697950256338</v>
      </c>
      <c r="AA20" s="114">
        <f>CO2eq!Z46</f>
        <v>9.7640868958461535</v>
      </c>
      <c r="AB20" s="114">
        <f>CO2eq!AA46</f>
        <v>0</v>
      </c>
      <c r="AC20" s="114">
        <f>CO2eq!AB46</f>
        <v>0</v>
      </c>
      <c r="AD20" s="114">
        <f>CO2eq!AC46</f>
        <v>29.751807149634288</v>
      </c>
      <c r="AE20" s="114">
        <f>CO2eq!AD46</f>
        <v>28.654500110669137</v>
      </c>
      <c r="AF20" s="114">
        <f>CO2eq!AE46</f>
        <v>29.514390940279675</v>
      </c>
    </row>
    <row r="21" spans="1:32" x14ac:dyDescent="0.25">
      <c r="A21" s="6">
        <v>1</v>
      </c>
      <c r="B21" s="13" t="s">
        <v>871</v>
      </c>
      <c r="C21" s="13" t="s">
        <v>872</v>
      </c>
      <c r="D21" s="114">
        <f>CO2eq!C47</f>
        <v>15.511237208189637</v>
      </c>
      <c r="E21" s="114">
        <f>CO2eq!D47</f>
        <v>20.595732139353011</v>
      </c>
      <c r="F21" s="114">
        <f>CO2eq!E47</f>
        <v>25.339548538777105</v>
      </c>
      <c r="G21" s="114">
        <f>CO2eq!F47</f>
        <v>28.394210631718956</v>
      </c>
      <c r="H21" s="114">
        <f>CO2eq!G47</f>
        <v>26.925557822365693</v>
      </c>
      <c r="I21" s="114">
        <f>CO2eq!H47</f>
        <v>40.22307715075938</v>
      </c>
      <c r="J21" s="114">
        <f>CO2eq!I47</f>
        <v>33.909146656921138</v>
      </c>
      <c r="K21" s="114">
        <f>CO2eq!J47</f>
        <v>37.491277161241186</v>
      </c>
      <c r="L21" s="114">
        <f>CO2eq!K47</f>
        <v>36.908507648937835</v>
      </c>
      <c r="M21" s="114">
        <f>CO2eq!L47</f>
        <v>26.23970070131589</v>
      </c>
      <c r="N21" s="114">
        <f>CO2eq!M47</f>
        <v>20.215719976759658</v>
      </c>
      <c r="O21" s="114">
        <f>CO2eq!N47</f>
        <v>15.890041326209609</v>
      </c>
      <c r="P21" s="114">
        <f>CO2eq!O47</f>
        <v>17.041510813025795</v>
      </c>
      <c r="Q21" s="114">
        <f>CO2eq!P47</f>
        <v>13.856571840156676</v>
      </c>
      <c r="R21" s="114">
        <f>CO2eq!Q47</f>
        <v>29.676531982887653</v>
      </c>
      <c r="S21" s="114">
        <f>CO2eq!R47</f>
        <v>35.797843420828542</v>
      </c>
      <c r="T21" s="114">
        <f>CO2eq!S47</f>
        <v>30.025370053148858</v>
      </c>
      <c r="U21" s="114">
        <f>CO2eq!T47</f>
        <v>14.148531611909579</v>
      </c>
      <c r="V21" s="114">
        <f>CO2eq!U47</f>
        <v>38.888134835716201</v>
      </c>
      <c r="W21" s="114">
        <f>CO2eq!V47</f>
        <v>22.971452961910028</v>
      </c>
      <c r="X21" s="114">
        <f>CO2eq!W47</f>
        <v>6.7708492609110715</v>
      </c>
      <c r="Y21" s="114">
        <f>CO2eq!X47</f>
        <v>11.359204847802166</v>
      </c>
      <c r="Z21" s="114">
        <f>CO2eq!Y47</f>
        <v>8.4879030735523777</v>
      </c>
      <c r="AA21" s="114">
        <f>CO2eq!Z47</f>
        <v>17.752726385264751</v>
      </c>
      <c r="AB21" s="114">
        <f>CO2eq!AA47</f>
        <v>32.377224926056506</v>
      </c>
      <c r="AC21" s="114">
        <f>CO2eq!AB47</f>
        <v>6.5601540875058406</v>
      </c>
      <c r="AD21" s="114">
        <f>CO2eq!AC47</f>
        <v>20.477140783206515</v>
      </c>
      <c r="AE21" s="114">
        <f>CO2eq!AD47</f>
        <v>20.590490916256989</v>
      </c>
      <c r="AF21" s="114">
        <f>CO2eq!AE47</f>
        <v>14.717439255017382</v>
      </c>
    </row>
    <row r="22" spans="1:32" x14ac:dyDescent="0.25">
      <c r="A22" s="6">
        <v>1</v>
      </c>
      <c r="B22" s="13" t="s">
        <v>873</v>
      </c>
      <c r="C22" s="13" t="s">
        <v>839</v>
      </c>
      <c r="D22" s="114">
        <f>CO2eq!C34</f>
        <v>32.928437672041966</v>
      </c>
      <c r="E22" s="114">
        <f>CO2eq!D34</f>
        <v>24.564543800421138</v>
      </c>
      <c r="F22" s="114">
        <f>CO2eq!E34</f>
        <v>38.522852020904679</v>
      </c>
      <c r="G22" s="114">
        <f>CO2eq!F34</f>
        <v>51.571598814896014</v>
      </c>
      <c r="H22" s="114">
        <f>CO2eq!G34</f>
        <v>38.910782146800493</v>
      </c>
      <c r="I22" s="114">
        <f>CO2eq!H34</f>
        <v>48.782251749506649</v>
      </c>
      <c r="J22" s="114">
        <f>CO2eq!I34</f>
        <v>58.388906812781308</v>
      </c>
      <c r="K22" s="114">
        <f>CO2eq!J34</f>
        <v>97.394392697685703</v>
      </c>
      <c r="L22" s="114">
        <f>CO2eq!K34</f>
        <v>95.108388325124309</v>
      </c>
      <c r="M22" s="114">
        <f>CO2eq!L34</f>
        <v>65.193316843773843</v>
      </c>
      <c r="N22" s="114">
        <f>CO2eq!M34</f>
        <v>54.567713788622207</v>
      </c>
      <c r="O22" s="114">
        <f>CO2eq!N34</f>
        <v>69.310664040799409</v>
      </c>
      <c r="P22" s="114">
        <f>CO2eq!O34</f>
        <v>57.097548455783645</v>
      </c>
      <c r="Q22" s="114">
        <f>CO2eq!P34</f>
        <v>49.179731287745867</v>
      </c>
      <c r="R22" s="114">
        <f>CO2eq!Q34</f>
        <v>53.257403662359856</v>
      </c>
      <c r="S22" s="114">
        <f>CO2eq!R34</f>
        <v>67.369395974791757</v>
      </c>
      <c r="T22" s="114">
        <f>CO2eq!S34</f>
        <v>62.63557790920904</v>
      </c>
      <c r="U22" s="114">
        <f>CO2eq!T34</f>
        <v>68.950334881219419</v>
      </c>
      <c r="V22" s="114">
        <f>CO2eq!U34</f>
        <v>89.331969085434366</v>
      </c>
      <c r="W22" s="114">
        <f>CO2eq!V34</f>
        <v>64.545060304634916</v>
      </c>
      <c r="X22" s="114">
        <f>CO2eq!W34</f>
        <v>55.718330767342984</v>
      </c>
      <c r="Y22" s="114">
        <f>CO2eq!X34</f>
        <v>61.800311058603597</v>
      </c>
      <c r="Z22" s="114">
        <f>CO2eq!Y34</f>
        <v>85.400403020518496</v>
      </c>
      <c r="AA22" s="114">
        <f>CO2eq!Z34</f>
        <v>68.664111652820239</v>
      </c>
      <c r="AB22" s="114">
        <f>CO2eq!AA34</f>
        <v>60.122604358959009</v>
      </c>
      <c r="AC22" s="114">
        <f>CO2eq!AB34</f>
        <v>100.29062508171366</v>
      </c>
      <c r="AD22" s="114">
        <f>CO2eq!AC34</f>
        <v>85.264111839990136</v>
      </c>
      <c r="AE22" s="114">
        <f>CO2eq!AD34</f>
        <v>73.353567267457748</v>
      </c>
      <c r="AF22" s="114">
        <f>CO2eq!AE34</f>
        <v>95.147860284608498</v>
      </c>
    </row>
    <row r="23" spans="1:32" x14ac:dyDescent="0.25">
      <c r="A23" s="6">
        <v>1</v>
      </c>
      <c r="B23" s="13" t="s">
        <v>874</v>
      </c>
      <c r="C23" s="13" t="s">
        <v>862</v>
      </c>
      <c r="D23" s="114">
        <f>CO2eq!C52</f>
        <v>27.149022453533409</v>
      </c>
      <c r="E23" s="114">
        <f>CO2eq!D52</f>
        <v>29.39015421648779</v>
      </c>
      <c r="F23" s="114">
        <f>CO2eq!E52</f>
        <v>33.513525807770108</v>
      </c>
      <c r="G23" s="114">
        <f>CO2eq!F52</f>
        <v>37.676644220711758</v>
      </c>
      <c r="H23" s="114">
        <f>CO2eq!G52</f>
        <v>44.139405290435782</v>
      </c>
      <c r="I23" s="114">
        <f>CO2eq!H52</f>
        <v>49.177796497768234</v>
      </c>
      <c r="J23" s="114">
        <f>CO2eq!I52</f>
        <v>54.147136898372345</v>
      </c>
      <c r="K23" s="114">
        <f>CO2eq!J52</f>
        <v>57.783919722483198</v>
      </c>
      <c r="L23" s="114">
        <f>CO2eq!K52</f>
        <v>61.763234884467295</v>
      </c>
      <c r="M23" s="114">
        <f>CO2eq!L52</f>
        <v>67.899919752128412</v>
      </c>
      <c r="N23" s="114">
        <f>CO2eq!M52</f>
        <v>71.62876615279653</v>
      </c>
      <c r="O23" s="114">
        <f>CO2eq!N52</f>
        <v>68.461654016207916</v>
      </c>
      <c r="P23" s="114">
        <f>CO2eq!O52</f>
        <v>84.026642081486571</v>
      </c>
      <c r="Q23" s="114">
        <f>CO2eq!P52</f>
        <v>107.97846032880983</v>
      </c>
      <c r="R23" s="114">
        <f>CO2eq!Q52</f>
        <v>92.996628478571665</v>
      </c>
      <c r="S23" s="114">
        <f>CO2eq!R52</f>
        <v>74.92011970007006</v>
      </c>
      <c r="T23" s="114">
        <f>CO2eq!S52</f>
        <v>66.855748106981821</v>
      </c>
      <c r="U23" s="114">
        <f>CO2eq!T52</f>
        <v>71.419490312109474</v>
      </c>
      <c r="V23" s="114">
        <f>CO2eq!U52</f>
        <v>64.601140058952112</v>
      </c>
      <c r="W23" s="114">
        <f>CO2eq!V52</f>
        <v>63.515769465523775</v>
      </c>
      <c r="X23" s="114">
        <f>CO2eq!W52</f>
        <v>58.124785176118095</v>
      </c>
      <c r="Y23" s="114">
        <f>CO2eq!X52</f>
        <v>47.473011698422525</v>
      </c>
      <c r="Z23" s="114">
        <f>CO2eq!Y52</f>
        <v>40.775345332676658</v>
      </c>
      <c r="AA23" s="114">
        <f>CO2eq!Z52</f>
        <v>37.652988285406281</v>
      </c>
      <c r="AB23" s="114">
        <f>CO2eq!AA52</f>
        <v>32.349731403851237</v>
      </c>
      <c r="AC23" s="114">
        <f>CO2eq!AB52</f>
        <v>28.398319881654761</v>
      </c>
      <c r="AD23" s="114">
        <f>CO2eq!AC52</f>
        <v>25.832958433666054</v>
      </c>
      <c r="AE23" s="114">
        <f>CO2eq!AD52</f>
        <v>22.106610716130277</v>
      </c>
      <c r="AF23" s="114">
        <f>CO2eq!AE52</f>
        <v>21.274819560274736</v>
      </c>
    </row>
    <row r="24" spans="1:32" x14ac:dyDescent="0.25">
      <c r="A24" s="6">
        <v>1</v>
      </c>
      <c r="B24" s="6" t="s">
        <v>876</v>
      </c>
      <c r="C24" s="31" t="s">
        <v>722</v>
      </c>
      <c r="D24" s="119">
        <f t="shared" ref="D24:AD24" si="5">SUM(D25:D28)</f>
        <v>8.7478963602410111</v>
      </c>
      <c r="E24" s="119">
        <f t="shared" si="5"/>
        <v>9.3152035165405795</v>
      </c>
      <c r="F24" s="119">
        <f t="shared" si="5"/>
        <v>10.140045953760897</v>
      </c>
      <c r="G24" s="119">
        <f t="shared" si="5"/>
        <v>10.181853569483394</v>
      </c>
      <c r="H24" s="119">
        <f t="shared" si="5"/>
        <v>10.570960014946372</v>
      </c>
      <c r="I24" s="119">
        <f t="shared" si="5"/>
        <v>11.528740453103822</v>
      </c>
      <c r="J24" s="119">
        <f t="shared" si="5"/>
        <v>19.668816090708777</v>
      </c>
      <c r="K24" s="119">
        <f t="shared" si="5"/>
        <v>20.960906835695514</v>
      </c>
      <c r="L24" s="119">
        <f t="shared" si="5"/>
        <v>20.888993640785571</v>
      </c>
      <c r="M24" s="119">
        <f t="shared" si="5"/>
        <v>21.259923913843018</v>
      </c>
      <c r="N24" s="119">
        <f t="shared" si="5"/>
        <v>21.750097806936672</v>
      </c>
      <c r="O24" s="119">
        <f t="shared" si="5"/>
        <v>24.83942425946266</v>
      </c>
      <c r="P24" s="119">
        <f t="shared" si="5"/>
        <v>23.256360727557833</v>
      </c>
      <c r="Q24" s="119">
        <f t="shared" si="5"/>
        <v>25.694542003361253</v>
      </c>
      <c r="R24" s="119">
        <f t="shared" si="5"/>
        <v>30.004104841553996</v>
      </c>
      <c r="S24" s="119">
        <f t="shared" si="5"/>
        <v>27.75610611006438</v>
      </c>
      <c r="T24" s="119">
        <f t="shared" si="5"/>
        <v>31.936874591496753</v>
      </c>
      <c r="U24" s="119">
        <f t="shared" si="5"/>
        <v>34.939642929146274</v>
      </c>
      <c r="V24" s="119">
        <f t="shared" si="5"/>
        <v>31.56956436379804</v>
      </c>
      <c r="W24" s="119">
        <f t="shared" si="5"/>
        <v>30.2386751436227</v>
      </c>
      <c r="X24" s="119">
        <f t="shared" si="5"/>
        <v>32.340722363163636</v>
      </c>
      <c r="Y24" s="119">
        <f t="shared" si="5"/>
        <v>34.13087931705968</v>
      </c>
      <c r="Z24" s="119">
        <f t="shared" si="5"/>
        <v>34.585218154823153</v>
      </c>
      <c r="AA24" s="119">
        <f t="shared" si="5"/>
        <v>36.157055389430965</v>
      </c>
      <c r="AB24" s="119">
        <f t="shared" si="5"/>
        <v>40.325321589998111</v>
      </c>
      <c r="AC24" s="119">
        <f t="shared" si="5"/>
        <v>44.61995219053135</v>
      </c>
      <c r="AD24" s="119">
        <f t="shared" si="5"/>
        <v>47.1855047809361</v>
      </c>
      <c r="AE24" s="119">
        <f>SUM(AE25:AE28)</f>
        <v>51.20837711056501</v>
      </c>
      <c r="AF24" s="119">
        <f>SUM(AF25:AF28)</f>
        <v>53.271245167114429</v>
      </c>
    </row>
    <row r="25" spans="1:32" x14ac:dyDescent="0.25">
      <c r="A25" s="6">
        <v>1</v>
      </c>
      <c r="B25" s="13" t="s">
        <v>877</v>
      </c>
      <c r="C25" s="13" t="s">
        <v>724</v>
      </c>
      <c r="D25" s="114">
        <f>CO2eq!C426</f>
        <v>5.6693086194744406</v>
      </c>
      <c r="E25" s="114">
        <f>CO2eq!D426</f>
        <v>5.838583766822369</v>
      </c>
      <c r="F25" s="114">
        <f>CO2eq!E426</f>
        <v>6.039281725566136</v>
      </c>
      <c r="G25" s="114">
        <f>CO2eq!F426</f>
        <v>6.3878649065338102</v>
      </c>
      <c r="H25" s="114">
        <f>CO2eq!G426</f>
        <v>6.7410993237181476</v>
      </c>
      <c r="I25" s="114">
        <f>CO2eq!H426</f>
        <v>7.1263747620911433</v>
      </c>
      <c r="J25" s="114">
        <f>CO2eq!I426</f>
        <v>7.5274053145649269</v>
      </c>
      <c r="K25" s="114">
        <f>CO2eq!J426</f>
        <v>7.9360106899950349</v>
      </c>
      <c r="L25" s="114">
        <f>CO2eq!K426</f>
        <v>8.3616203097014896</v>
      </c>
      <c r="M25" s="114">
        <f>CO2eq!L426</f>
        <v>8.7863661997544806</v>
      </c>
      <c r="N25" s="114">
        <f>CO2eq!M426</f>
        <v>9.1914259367257678</v>
      </c>
      <c r="O25" s="114">
        <f>CO2eq!N426</f>
        <v>9.9842684552344867</v>
      </c>
      <c r="P25" s="114">
        <f>CO2eq!O426</f>
        <v>10.75747598510274</v>
      </c>
      <c r="Q25" s="114">
        <f>CO2eq!P426</f>
        <v>11.590717643299286</v>
      </c>
      <c r="R25" s="114">
        <f>CO2eq!Q426</f>
        <v>12.464043949187955</v>
      </c>
      <c r="S25" s="114">
        <f>CO2eq!R426</f>
        <v>13.395071296354054</v>
      </c>
      <c r="T25" s="114">
        <f>CO2eq!S426</f>
        <v>14.314004770829714</v>
      </c>
      <c r="U25" s="114">
        <f>CO2eq!T426</f>
        <v>15.249150704287855</v>
      </c>
      <c r="V25" s="114">
        <f>CO2eq!U426</f>
        <v>16.119313830510727</v>
      </c>
      <c r="W25" s="114">
        <f>CO2eq!V426</f>
        <v>17.04888598975969</v>
      </c>
      <c r="X25" s="114">
        <f>CO2eq!W426</f>
        <v>17.908852131559978</v>
      </c>
      <c r="Y25" s="114">
        <f>CO2eq!X426</f>
        <v>18.859323532065915</v>
      </c>
      <c r="Z25" s="114">
        <f>CO2eq!Y426</f>
        <v>19.990312011021427</v>
      </c>
      <c r="AA25" s="114">
        <f>CO2eq!Z426</f>
        <v>21.3365913734884</v>
      </c>
      <c r="AB25" s="114">
        <f>CO2eq!AA426</f>
        <v>22.872387519115257</v>
      </c>
      <c r="AC25" s="114">
        <f>CO2eq!AB426</f>
        <v>25.095631628344933</v>
      </c>
      <c r="AD25" s="114">
        <f>CO2eq!AC426</f>
        <v>29.385354105147762</v>
      </c>
      <c r="AE25" s="114">
        <f>CO2eq!AD426</f>
        <v>33.909902284479024</v>
      </c>
      <c r="AF25" s="114">
        <f>CO2eq!AE426</f>
        <v>36.123145406723573</v>
      </c>
    </row>
    <row r="26" spans="1:32" x14ac:dyDescent="0.25">
      <c r="A26" s="6">
        <v>1</v>
      </c>
      <c r="B26" s="13" t="s">
        <v>878</v>
      </c>
      <c r="C26" s="13" t="s">
        <v>879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880</v>
      </c>
      <c r="C27" s="13" t="s">
        <v>875</v>
      </c>
      <c r="D27" s="114">
        <f>CO2eq!C431</f>
        <v>0.12248370822428735</v>
      </c>
      <c r="E27" s="114">
        <f>CO2eq!D431</f>
        <v>0.1276180156291396</v>
      </c>
      <c r="F27" s="114">
        <f>CO2eq!E431</f>
        <v>0.16530819011655662</v>
      </c>
      <c r="G27" s="114">
        <f>CO2eq!F431</f>
        <v>0.16879860699761573</v>
      </c>
      <c r="H27" s="114">
        <f>CO2eq!G431</f>
        <v>0.17134771218896896</v>
      </c>
      <c r="I27" s="114">
        <f>CO2eq!H431</f>
        <v>0.17680970181675643</v>
      </c>
      <c r="J27" s="114">
        <f>CO2eq!I431</f>
        <v>0.1804029518058608</v>
      </c>
      <c r="K27" s="114">
        <f>CO2eq!J431</f>
        <v>0.18463696069257213</v>
      </c>
      <c r="L27" s="114">
        <f>CO2eq!K431</f>
        <v>0.18664705764940268</v>
      </c>
      <c r="M27" s="114">
        <f>CO2eq!L431</f>
        <v>0.18504445565209196</v>
      </c>
      <c r="N27" s="114">
        <f>CO2eq!M431</f>
        <v>0.18799735421596858</v>
      </c>
      <c r="O27" s="114">
        <f>CO2eq!N431</f>
        <v>0.19087468658793982</v>
      </c>
      <c r="P27" s="114">
        <f>CO2eq!O431</f>
        <v>0.21504231178860791</v>
      </c>
      <c r="Q27" s="114">
        <f>CO2eq!P431</f>
        <v>0.2261263083438769</v>
      </c>
      <c r="R27" s="114">
        <f>CO2eq!Q431</f>
        <v>0.23998448272696446</v>
      </c>
      <c r="S27" s="114">
        <f>CO2eq!R431</f>
        <v>0.24337589667871479</v>
      </c>
      <c r="T27" s="114">
        <f>CO2eq!S431</f>
        <v>0.25102856891232617</v>
      </c>
      <c r="U27" s="114">
        <f>CO2eq!T431</f>
        <v>0.2441615674067146</v>
      </c>
      <c r="V27" s="114">
        <f>CO2eq!U431</f>
        <v>0.25830334128189103</v>
      </c>
      <c r="W27" s="114">
        <f>CO2eq!V431</f>
        <v>0.2540477775228957</v>
      </c>
      <c r="X27" s="114">
        <f>CO2eq!W431</f>
        <v>0.27220694696422443</v>
      </c>
      <c r="Y27" s="114">
        <f>CO2eq!X431</f>
        <v>0.30489881966826615</v>
      </c>
      <c r="Z27" s="114">
        <f>CO2eq!Y431</f>
        <v>0.34383668655139332</v>
      </c>
      <c r="AA27" s="114">
        <f>CO2eq!Z431</f>
        <v>0.37574650073017662</v>
      </c>
      <c r="AB27" s="114">
        <f>CO2eq!AA431</f>
        <v>0.38759095711675179</v>
      </c>
      <c r="AC27" s="114">
        <f>CO2eq!AB431</f>
        <v>0.70791733204191565</v>
      </c>
      <c r="AD27" s="114">
        <f>CO2eq!AC431</f>
        <v>0.52769751108374996</v>
      </c>
      <c r="AE27" s="114">
        <f>CO2eq!AD431</f>
        <v>0.51201805465571637</v>
      </c>
      <c r="AF27" s="114">
        <f>CO2eq!AE431</f>
        <v>0.55725190060934671</v>
      </c>
    </row>
    <row r="28" spans="1:32" x14ac:dyDescent="0.25">
      <c r="A28" s="6">
        <v>1</v>
      </c>
      <c r="B28" s="13" t="s">
        <v>881</v>
      </c>
      <c r="C28" s="13" t="s">
        <v>866</v>
      </c>
      <c r="D28" s="114">
        <f>CO2eq!C434</f>
        <v>2.9561040325422834</v>
      </c>
      <c r="E28" s="114">
        <f>CO2eq!D434</f>
        <v>3.3490017340890712</v>
      </c>
      <c r="F28" s="114">
        <f>CO2eq!E434</f>
        <v>3.9354560380782044</v>
      </c>
      <c r="G28" s="114">
        <f>CO2eq!F434</f>
        <v>3.6251900559519674</v>
      </c>
      <c r="H28" s="114">
        <f>CO2eq!G434</f>
        <v>3.6585129790392554</v>
      </c>
      <c r="I28" s="114">
        <f>CO2eq!H434</f>
        <v>4.2255559891959216</v>
      </c>
      <c r="J28" s="114">
        <f>CO2eq!I434</f>
        <v>11.96100782433799</v>
      </c>
      <c r="K28" s="114">
        <f>CO2eq!J434</f>
        <v>12.840259185007907</v>
      </c>
      <c r="L28" s="114">
        <f>CO2eq!K434</f>
        <v>12.340726273434679</v>
      </c>
      <c r="M28" s="114">
        <f>CO2eq!L434</f>
        <v>12.288513258436444</v>
      </c>
      <c r="N28" s="114">
        <f>CO2eq!M434</f>
        <v>12.370674515994935</v>
      </c>
      <c r="O28" s="114">
        <f>CO2eq!N434</f>
        <v>14.664281117640234</v>
      </c>
      <c r="P28" s="114">
        <f>CO2eq!O434</f>
        <v>12.283842430666484</v>
      </c>
      <c r="Q28" s="114">
        <f>CO2eq!P434</f>
        <v>13.87769805171809</v>
      </c>
      <c r="R28" s="114">
        <f>CO2eq!Q434</f>
        <v>17.300076409639075</v>
      </c>
      <c r="S28" s="114">
        <f>CO2eq!R434</f>
        <v>14.117658917031612</v>
      </c>
      <c r="T28" s="114">
        <f>CO2eq!S434</f>
        <v>17.371841251754713</v>
      </c>
      <c r="U28" s="114">
        <f>CO2eq!T434</f>
        <v>19.446330657451703</v>
      </c>
      <c r="V28" s="114">
        <f>CO2eq!U434</f>
        <v>15.191947192005422</v>
      </c>
      <c r="W28" s="114">
        <f>CO2eq!V434</f>
        <v>12.935741376340113</v>
      </c>
      <c r="X28" s="114">
        <f>CO2eq!W434</f>
        <v>14.159663284639432</v>
      </c>
      <c r="Y28" s="114">
        <f>CO2eq!X434</f>
        <v>14.966656965325496</v>
      </c>
      <c r="Z28" s="114">
        <f>CO2eq!Y434</f>
        <v>14.251069457250331</v>
      </c>
      <c r="AA28" s="114">
        <f>CO2eq!Z434</f>
        <v>14.444717515212387</v>
      </c>
      <c r="AB28" s="114">
        <f>CO2eq!AA434</f>
        <v>17.065343113766104</v>
      </c>
      <c r="AC28" s="114">
        <f>CO2eq!AB434</f>
        <v>18.816403230144505</v>
      </c>
      <c r="AD28" s="114">
        <f>CO2eq!AC434</f>
        <v>17.272453164704583</v>
      </c>
      <c r="AE28" s="114">
        <f>CO2eq!AD434</f>
        <v>16.786456771430263</v>
      </c>
      <c r="AF28" s="114">
        <f>CO2eq!AE434</f>
        <v>16.590847859781512</v>
      </c>
    </row>
    <row r="29" spans="1:32" x14ac:dyDescent="0.25">
      <c r="A29" s="6">
        <v>1</v>
      </c>
      <c r="B29" s="6" t="s">
        <v>882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883</v>
      </c>
      <c r="C30" s="13" t="s">
        <v>884</v>
      </c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3"/>
      <c r="AC30" s="123"/>
      <c r="AD30" s="123"/>
      <c r="AE30" s="123"/>
      <c r="AF30" s="123"/>
    </row>
    <row r="31" spans="1:32" x14ac:dyDescent="0.25">
      <c r="A31" s="6">
        <v>1</v>
      </c>
      <c r="B31" s="13" t="s">
        <v>885</v>
      </c>
      <c r="C31" s="13" t="s">
        <v>842</v>
      </c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</row>
    <row r="32" spans="1:32" x14ac:dyDescent="0.25">
      <c r="A32" s="6">
        <v>1</v>
      </c>
      <c r="B32" s="6" t="s">
        <v>886</v>
      </c>
      <c r="C32" s="31" t="s">
        <v>845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888</v>
      </c>
      <c r="C33" s="13" t="s">
        <v>391</v>
      </c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</row>
    <row r="34" spans="1:32" x14ac:dyDescent="0.25">
      <c r="A34" s="6">
        <v>1</v>
      </c>
      <c r="B34" s="13" t="s">
        <v>890</v>
      </c>
      <c r="C34" s="13" t="s">
        <v>744</v>
      </c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  <c r="AA34" s="123"/>
      <c r="AB34" s="123"/>
      <c r="AC34" s="123"/>
      <c r="AD34" s="123"/>
      <c r="AE34" s="123"/>
      <c r="AF34" s="123"/>
    </row>
    <row r="35" spans="1:32" x14ac:dyDescent="0.25">
      <c r="A35" s="6">
        <v>2</v>
      </c>
      <c r="B35" s="6" t="s">
        <v>838</v>
      </c>
      <c r="C35" s="31" t="s">
        <v>848</v>
      </c>
      <c r="D35" s="32">
        <f t="shared" ref="D35:AD35" si="8">SUM(D36:D39)+D42</f>
        <v>423.92526361394539</v>
      </c>
      <c r="E35" s="32">
        <f t="shared" si="8"/>
        <v>410.91473811651827</v>
      </c>
      <c r="F35" s="32">
        <f t="shared" si="8"/>
        <v>405.80110753447326</v>
      </c>
      <c r="G35" s="32">
        <f t="shared" si="8"/>
        <v>388.6926089123321</v>
      </c>
      <c r="H35" s="32">
        <f t="shared" si="8"/>
        <v>442.65745445977507</v>
      </c>
      <c r="I35" s="32">
        <f t="shared" si="8"/>
        <v>512.2149386271725</v>
      </c>
      <c r="J35" s="32">
        <f t="shared" si="8"/>
        <v>693.00623694078547</v>
      </c>
      <c r="K35" s="32">
        <f t="shared" si="8"/>
        <v>832.07012124624089</v>
      </c>
      <c r="L35" s="32">
        <f t="shared" si="8"/>
        <v>964.86074917832309</v>
      </c>
      <c r="M35" s="32">
        <f t="shared" si="8"/>
        <v>1164.7799052006712</v>
      </c>
      <c r="N35" s="32">
        <f t="shared" si="8"/>
        <v>908.74895465714189</v>
      </c>
      <c r="O35" s="32">
        <f t="shared" si="8"/>
        <v>736.39508514851525</v>
      </c>
      <c r="P35" s="32">
        <f t="shared" si="8"/>
        <v>821.90090907076205</v>
      </c>
      <c r="Q35" s="32">
        <f t="shared" si="8"/>
        <v>829.66620479059623</v>
      </c>
      <c r="R35" s="32">
        <f t="shared" si="8"/>
        <v>954.71253243979595</v>
      </c>
      <c r="S35" s="32">
        <f t="shared" si="8"/>
        <v>1101.3122416601577</v>
      </c>
      <c r="T35" s="32">
        <f t="shared" si="8"/>
        <v>1142.3914795899395</v>
      </c>
      <c r="U35" s="32">
        <f t="shared" si="8"/>
        <v>1412.2033940479423</v>
      </c>
      <c r="V35" s="32">
        <f t="shared" si="8"/>
        <v>1506.5642624935322</v>
      </c>
      <c r="W35" s="32">
        <f t="shared" si="8"/>
        <v>1500.152836762122</v>
      </c>
      <c r="X35" s="32">
        <f t="shared" si="8"/>
        <v>1506.9681641970201</v>
      </c>
      <c r="Y35" s="32">
        <f t="shared" si="8"/>
        <v>1527.5962256636901</v>
      </c>
      <c r="Z35" s="32">
        <f t="shared" si="8"/>
        <v>1822.8964960755745</v>
      </c>
      <c r="AA35" s="32">
        <f t="shared" si="8"/>
        <v>1877.1558612347994</v>
      </c>
      <c r="AB35" s="32">
        <f t="shared" si="8"/>
        <v>1902.0310988835897</v>
      </c>
      <c r="AC35" s="32">
        <f t="shared" si="8"/>
        <v>2165.4743053620718</v>
      </c>
      <c r="AD35" s="32">
        <f t="shared" si="8"/>
        <v>1813.9493698289386</v>
      </c>
      <c r="AE35" s="32">
        <f>SUM(AE36:AE39)+AE42</f>
        <v>1803.0566248181499</v>
      </c>
      <c r="AF35" s="32">
        <f>SUM(AF36:AF39)+AF42</f>
        <v>929.64623058094946</v>
      </c>
    </row>
    <row r="36" spans="1:32" x14ac:dyDescent="0.25">
      <c r="A36" s="6">
        <v>2</v>
      </c>
      <c r="B36" s="13" t="s">
        <v>840</v>
      </c>
      <c r="C36" s="13" t="s">
        <v>837</v>
      </c>
      <c r="D36" s="114">
        <v>9.9048508823926458</v>
      </c>
      <c r="E36" s="114">
        <v>58.884972203734733</v>
      </c>
      <c r="F36" s="114">
        <v>57.247663915332311</v>
      </c>
      <c r="G36" s="114">
        <v>57.913427538622877</v>
      </c>
      <c r="H36" s="114">
        <v>66.880347859895693</v>
      </c>
      <c r="I36" s="114">
        <v>74.957643057377908</v>
      </c>
      <c r="J36" s="114">
        <v>96.270618598409698</v>
      </c>
      <c r="K36" s="114">
        <v>75.683127995036457</v>
      </c>
      <c r="L36" s="114">
        <v>87.300699678494453</v>
      </c>
      <c r="M36" s="114">
        <v>97.015621569298887</v>
      </c>
      <c r="N36" s="114">
        <v>73.52027052314709</v>
      </c>
      <c r="O36" s="114">
        <v>62.809670770635748</v>
      </c>
      <c r="P36" s="114">
        <v>68.997277782675212</v>
      </c>
      <c r="Q36" s="114">
        <v>62.856309127759225</v>
      </c>
      <c r="R36" s="114">
        <v>74.893209152826259</v>
      </c>
      <c r="S36" s="114">
        <v>90.274403439241951</v>
      </c>
      <c r="T36" s="114">
        <v>93.77543388714156</v>
      </c>
      <c r="U36" s="114">
        <v>114.00976322629832</v>
      </c>
      <c r="V36" s="114">
        <v>116.81176627473239</v>
      </c>
      <c r="W36" s="114">
        <v>114.95759414927747</v>
      </c>
      <c r="X36" s="114">
        <v>117.32094309186574</v>
      </c>
      <c r="Y36" s="114">
        <v>117.62493549933895</v>
      </c>
      <c r="Z36" s="114">
        <v>136.39830387901176</v>
      </c>
      <c r="AA36" s="114">
        <v>147.02490081262073</v>
      </c>
      <c r="AB36" s="114">
        <v>149.89369865850432</v>
      </c>
      <c r="AC36" s="114">
        <v>152.98830227124998</v>
      </c>
      <c r="AD36" s="114">
        <v>154.26680384189171</v>
      </c>
      <c r="AE36" s="114">
        <v>156.800066993</v>
      </c>
      <c r="AF36" s="114">
        <v>94.931302302190986</v>
      </c>
    </row>
    <row r="37" spans="1:32" x14ac:dyDescent="0.25">
      <c r="A37" s="6">
        <v>2</v>
      </c>
      <c r="B37" s="13" t="s">
        <v>843</v>
      </c>
      <c r="C37" s="13" t="s">
        <v>846</v>
      </c>
      <c r="D37" s="114">
        <v>69.682955217457632</v>
      </c>
      <c r="E37" s="114">
        <v>10.868902600082126</v>
      </c>
      <c r="F37" s="114">
        <v>10.566690615479635</v>
      </c>
      <c r="G37" s="114">
        <v>10.689576297605583</v>
      </c>
      <c r="H37" s="114">
        <v>12.344677420136625</v>
      </c>
      <c r="I37" s="114">
        <v>13.835572830086013</v>
      </c>
      <c r="J37" s="114">
        <v>17.769490884287208</v>
      </c>
      <c r="K37" s="114">
        <v>57.186628993564483</v>
      </c>
      <c r="L37" s="114">
        <v>67.063854250126411</v>
      </c>
      <c r="M37" s="114">
        <v>75.81331978682627</v>
      </c>
      <c r="N37" s="114">
        <v>61.036298622273286</v>
      </c>
      <c r="O37" s="114">
        <v>52.104417028495078</v>
      </c>
      <c r="P37" s="114">
        <v>58.184702705660541</v>
      </c>
      <c r="Q37" s="114">
        <v>56.661103165483624</v>
      </c>
      <c r="R37" s="114">
        <v>72.638518620563147</v>
      </c>
      <c r="S37" s="114">
        <v>87.827353595579041</v>
      </c>
      <c r="T37" s="114">
        <v>93.125082129712368</v>
      </c>
      <c r="U37" s="114">
        <v>108.89864391324946</v>
      </c>
      <c r="V37" s="114">
        <v>116.00236222702338</v>
      </c>
      <c r="W37" s="114">
        <v>116.94211128950732</v>
      </c>
      <c r="X37" s="114">
        <v>128.60833978516942</v>
      </c>
      <c r="Y37" s="114">
        <v>131.10020396674565</v>
      </c>
      <c r="Z37" s="114">
        <v>142.26954600705989</v>
      </c>
      <c r="AA37" s="114">
        <v>167.90050245731925</v>
      </c>
      <c r="AB37" s="114">
        <v>172.95757325124885</v>
      </c>
      <c r="AC37" s="114">
        <v>182.99576452254999</v>
      </c>
      <c r="AD37" s="114">
        <v>184.22885886690008</v>
      </c>
      <c r="AE37" s="114">
        <v>180.29129040600003</v>
      </c>
      <c r="AF37" s="114">
        <v>77.554102337008018</v>
      </c>
    </row>
    <row r="38" spans="1:32" x14ac:dyDescent="0.25">
      <c r="A38" s="6">
        <v>2</v>
      </c>
      <c r="B38" s="13" t="s">
        <v>847</v>
      </c>
      <c r="C38" s="13" t="s">
        <v>853</v>
      </c>
      <c r="D38" s="114">
        <v>329.20482236365109</v>
      </c>
      <c r="E38" s="114">
        <v>326.6243174881518</v>
      </c>
      <c r="F38" s="114">
        <v>323.98479872769559</v>
      </c>
      <c r="G38" s="114">
        <v>311.39328160924765</v>
      </c>
      <c r="H38" s="114">
        <v>348.73418826167421</v>
      </c>
      <c r="I38" s="114">
        <v>407.19905600326632</v>
      </c>
      <c r="J38" s="114">
        <v>554.60558307201188</v>
      </c>
      <c r="K38" s="114">
        <v>669.45817463523849</v>
      </c>
      <c r="L38" s="114">
        <v>779.42018589184886</v>
      </c>
      <c r="M38" s="114">
        <v>956.93880504978756</v>
      </c>
      <c r="N38" s="114">
        <v>747.85237510445029</v>
      </c>
      <c r="O38" s="114">
        <v>605.40756543959549</v>
      </c>
      <c r="P38" s="114">
        <v>668.55629801069517</v>
      </c>
      <c r="Q38" s="114">
        <v>691.63388196649521</v>
      </c>
      <c r="R38" s="114">
        <v>784.43702405642125</v>
      </c>
      <c r="S38" s="114">
        <v>901.67836809190771</v>
      </c>
      <c r="T38" s="114">
        <v>928.19028816824391</v>
      </c>
      <c r="U38" s="114">
        <v>1149.0446481866311</v>
      </c>
      <c r="V38" s="114">
        <v>1236.0853473354371</v>
      </c>
      <c r="W38" s="114">
        <v>1233.7181759089428</v>
      </c>
      <c r="X38" s="114">
        <v>1234.6921896917215</v>
      </c>
      <c r="Y38" s="114">
        <v>1244.4284750439356</v>
      </c>
      <c r="Z38" s="114">
        <v>1489.5252005005382</v>
      </c>
      <c r="AA38" s="114">
        <v>1510.7238867444094</v>
      </c>
      <c r="AB38" s="114">
        <v>1532.2685709538496</v>
      </c>
      <c r="AC38" s="114">
        <v>1758.5711393303245</v>
      </c>
      <c r="AD38" s="114">
        <v>1441.8320134963219</v>
      </c>
      <c r="AE38" s="114">
        <v>1416.2093956917497</v>
      </c>
      <c r="AF38" s="114">
        <v>747.11721709331835</v>
      </c>
    </row>
    <row r="39" spans="1:32" x14ac:dyDescent="0.25">
      <c r="A39" s="6">
        <v>2</v>
      </c>
      <c r="B39" s="13" t="s">
        <v>849</v>
      </c>
      <c r="C39" s="13" t="s">
        <v>896</v>
      </c>
      <c r="D39" s="32">
        <f t="shared" ref="D39:AD39" si="9">D40+D41</f>
        <v>8.3642607781907987</v>
      </c>
      <c r="E39" s="32">
        <f t="shared" si="9"/>
        <v>5.7953807755040083</v>
      </c>
      <c r="F39" s="32">
        <f t="shared" si="9"/>
        <v>4.226542054448756</v>
      </c>
      <c r="G39" s="32">
        <f t="shared" si="9"/>
        <v>4.9380632735595551</v>
      </c>
      <c r="H39" s="32">
        <f t="shared" si="9"/>
        <v>6.0331822332903062</v>
      </c>
      <c r="I39" s="32">
        <f t="shared" si="9"/>
        <v>7.0926361598282268</v>
      </c>
      <c r="J39" s="32">
        <f t="shared" si="9"/>
        <v>11.323455331789438</v>
      </c>
      <c r="K39" s="32">
        <f t="shared" si="9"/>
        <v>13.113088887943658</v>
      </c>
      <c r="L39" s="32">
        <f t="shared" si="9"/>
        <v>19.856273632731003</v>
      </c>
      <c r="M39" s="32">
        <f t="shared" si="9"/>
        <v>19.14795677717057</v>
      </c>
      <c r="N39" s="32">
        <f t="shared" si="9"/>
        <v>13.798173515402313</v>
      </c>
      <c r="O39" s="32">
        <f t="shared" si="9"/>
        <v>7.4714204145029264</v>
      </c>
      <c r="P39" s="32">
        <f t="shared" si="9"/>
        <v>13.239492886580807</v>
      </c>
      <c r="Q39" s="32">
        <f t="shared" si="9"/>
        <v>8.6873954911350708</v>
      </c>
      <c r="R39" s="32">
        <f t="shared" si="9"/>
        <v>14.107607577963655</v>
      </c>
      <c r="S39" s="32">
        <f t="shared" si="9"/>
        <v>12.489308764060601</v>
      </c>
      <c r="T39" s="32">
        <f t="shared" si="9"/>
        <v>14.053952750357091</v>
      </c>
      <c r="U39" s="32">
        <f t="shared" si="9"/>
        <v>19.373325701812206</v>
      </c>
      <c r="V39" s="32">
        <f t="shared" si="9"/>
        <v>20.883354981150827</v>
      </c>
      <c r="W39" s="32">
        <f t="shared" si="9"/>
        <v>20.502599659492851</v>
      </c>
      <c r="X39" s="32">
        <f t="shared" si="9"/>
        <v>19.846700694558173</v>
      </c>
      <c r="Y39" s="32">
        <f t="shared" si="9"/>
        <v>24.657546640808963</v>
      </c>
      <c r="Z39" s="32">
        <f t="shared" si="9"/>
        <v>42.837872079145292</v>
      </c>
      <c r="AA39" s="32">
        <f t="shared" si="9"/>
        <v>38.263308774930159</v>
      </c>
      <c r="AB39" s="32">
        <f t="shared" si="9"/>
        <v>38.250590629747386</v>
      </c>
      <c r="AC39" s="32">
        <f t="shared" si="9"/>
        <v>67.702521057396865</v>
      </c>
      <c r="AD39" s="32">
        <f t="shared" si="9"/>
        <v>29.60196525000001</v>
      </c>
      <c r="AE39" s="32">
        <f>AE40+AE41</f>
        <v>33.378140000000002</v>
      </c>
      <c r="AF39" s="32">
        <f>AF40+AF41</f>
        <v>0.60088311502026936</v>
      </c>
    </row>
    <row r="40" spans="1:32" x14ac:dyDescent="0.25">
      <c r="A40" s="6">
        <v>2</v>
      </c>
      <c r="B40" s="13" t="s">
        <v>852</v>
      </c>
      <c r="C40" s="13" t="s">
        <v>887</v>
      </c>
      <c r="D40" s="114">
        <v>0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0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0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854</v>
      </c>
      <c r="C41" s="13" t="s">
        <v>889</v>
      </c>
      <c r="D41" s="114">
        <v>8.3642607781907987</v>
      </c>
      <c r="E41" s="114">
        <v>5.7953807755040083</v>
      </c>
      <c r="F41" s="114">
        <v>4.226542054448756</v>
      </c>
      <c r="G41" s="114">
        <v>4.9380632735595551</v>
      </c>
      <c r="H41" s="114">
        <v>6.0331822332903062</v>
      </c>
      <c r="I41" s="114">
        <v>7.0926361598282268</v>
      </c>
      <c r="J41" s="114">
        <v>11.323455331789438</v>
      </c>
      <c r="K41" s="114">
        <v>13.113088887943658</v>
      </c>
      <c r="L41" s="114">
        <v>19.856273632731003</v>
      </c>
      <c r="M41" s="114">
        <v>19.14795677717057</v>
      </c>
      <c r="N41" s="114">
        <v>13.798173515402313</v>
      </c>
      <c r="O41" s="114">
        <v>7.4714204145029264</v>
      </c>
      <c r="P41" s="114">
        <v>13.239492886580807</v>
      </c>
      <c r="Q41" s="114">
        <v>8.6873954911350708</v>
      </c>
      <c r="R41" s="114">
        <v>14.107607577963655</v>
      </c>
      <c r="S41" s="114">
        <v>12.489308764060601</v>
      </c>
      <c r="T41" s="114">
        <v>14.053952750357091</v>
      </c>
      <c r="U41" s="114">
        <v>19.373325701812206</v>
      </c>
      <c r="V41" s="114">
        <v>20.883354981150827</v>
      </c>
      <c r="W41" s="114">
        <v>20.502599659492851</v>
      </c>
      <c r="X41" s="114">
        <v>19.846700694558173</v>
      </c>
      <c r="Y41" s="114">
        <v>24.657546640808963</v>
      </c>
      <c r="Z41" s="114">
        <v>42.837872079145292</v>
      </c>
      <c r="AA41" s="114">
        <v>38.263308774930159</v>
      </c>
      <c r="AB41" s="114">
        <v>38.250590629747386</v>
      </c>
      <c r="AC41" s="114">
        <v>67.702521057396865</v>
      </c>
      <c r="AD41" s="114">
        <v>29.60196525000001</v>
      </c>
      <c r="AE41" s="114">
        <v>33.378140000000002</v>
      </c>
      <c r="AF41" s="114">
        <v>0.60088311502026936</v>
      </c>
    </row>
    <row r="42" spans="1:32" x14ac:dyDescent="0.25">
      <c r="A42" s="6">
        <v>2</v>
      </c>
      <c r="B42" s="13" t="s">
        <v>856</v>
      </c>
      <c r="C42" s="13" t="s">
        <v>870</v>
      </c>
      <c r="D42" s="114">
        <v>6.7683743722531924</v>
      </c>
      <c r="E42" s="114">
        <v>8.7411650490456001</v>
      </c>
      <c r="F42" s="114">
        <v>9.7754122215169588</v>
      </c>
      <c r="G42" s="114">
        <v>3.75826019329637</v>
      </c>
      <c r="H42" s="114">
        <v>8.6650586847782751</v>
      </c>
      <c r="I42" s="114">
        <v>9.1300305766140699</v>
      </c>
      <c r="J42" s="114">
        <v>13.037089054287186</v>
      </c>
      <c r="K42" s="114">
        <v>16.62910073445773</v>
      </c>
      <c r="L42" s="114">
        <v>11.21973572512236</v>
      </c>
      <c r="M42" s="114">
        <v>15.864202017587955</v>
      </c>
      <c r="N42" s="114">
        <v>12.541836891868808</v>
      </c>
      <c r="O42" s="114">
        <v>8.6020114952859252</v>
      </c>
      <c r="P42" s="114">
        <v>12.923137685150346</v>
      </c>
      <c r="Q42" s="114">
        <v>9.827515039723119</v>
      </c>
      <c r="R42" s="114">
        <v>8.6361730320216381</v>
      </c>
      <c r="S42" s="114">
        <v>9.0428077693685296</v>
      </c>
      <c r="T42" s="114">
        <v>13.246722654484657</v>
      </c>
      <c r="U42" s="114">
        <v>20.877013019951114</v>
      </c>
      <c r="V42" s="114">
        <v>16.781431675188525</v>
      </c>
      <c r="W42" s="114">
        <v>14.032355754901282</v>
      </c>
      <c r="X42" s="114">
        <v>6.4999909337052122</v>
      </c>
      <c r="Y42" s="114">
        <v>9.7850645128610623</v>
      </c>
      <c r="Z42" s="114">
        <v>11.865573609819588</v>
      </c>
      <c r="AA42" s="114">
        <v>13.24326244551991</v>
      </c>
      <c r="AB42" s="114">
        <v>8.660665390239485</v>
      </c>
      <c r="AC42" s="114">
        <v>3.2165781805499996</v>
      </c>
      <c r="AD42" s="114">
        <v>4.0197283738250009</v>
      </c>
      <c r="AE42" s="114">
        <v>16.377731727400004</v>
      </c>
      <c r="AF42" s="114">
        <v>9.4427257334119172</v>
      </c>
    </row>
    <row r="43" spans="1:32" x14ac:dyDescent="0.25">
      <c r="A43" s="6">
        <v>2</v>
      </c>
      <c r="B43" s="6" t="s">
        <v>865</v>
      </c>
      <c r="C43" s="31" t="s">
        <v>851</v>
      </c>
      <c r="D43" s="32">
        <f t="shared" ref="D43:AD43" si="10">SUM(D44:D48)</f>
        <v>0</v>
      </c>
      <c r="E43" s="32">
        <f t="shared" si="10"/>
        <v>0</v>
      </c>
      <c r="F43" s="32">
        <f t="shared" si="10"/>
        <v>0</v>
      </c>
      <c r="G43" s="32">
        <f t="shared" si="10"/>
        <v>0</v>
      </c>
      <c r="H43" s="32">
        <f t="shared" si="10"/>
        <v>0</v>
      </c>
      <c r="I43" s="32">
        <f t="shared" si="10"/>
        <v>0</v>
      </c>
      <c r="J43" s="32">
        <f t="shared" si="10"/>
        <v>0</v>
      </c>
      <c r="K43" s="32">
        <f t="shared" si="10"/>
        <v>0</v>
      </c>
      <c r="L43" s="32">
        <f t="shared" si="10"/>
        <v>0</v>
      </c>
      <c r="M43" s="32">
        <f t="shared" si="10"/>
        <v>0</v>
      </c>
      <c r="N43" s="32">
        <f t="shared" si="10"/>
        <v>0</v>
      </c>
      <c r="O43" s="32">
        <f t="shared" si="10"/>
        <v>0</v>
      </c>
      <c r="P43" s="32">
        <f t="shared" si="10"/>
        <v>0</v>
      </c>
      <c r="Q43" s="32">
        <f t="shared" si="10"/>
        <v>0</v>
      </c>
      <c r="R43" s="32">
        <f t="shared" si="10"/>
        <v>0</v>
      </c>
      <c r="S43" s="32">
        <f t="shared" si="10"/>
        <v>0</v>
      </c>
      <c r="T43" s="32">
        <f t="shared" si="10"/>
        <v>0</v>
      </c>
      <c r="U43" s="32">
        <f t="shared" si="10"/>
        <v>0</v>
      </c>
      <c r="V43" s="32">
        <f t="shared" si="10"/>
        <v>0</v>
      </c>
      <c r="W43" s="32">
        <f t="shared" si="10"/>
        <v>0</v>
      </c>
      <c r="X43" s="32">
        <f t="shared" si="10"/>
        <v>0</v>
      </c>
      <c r="Y43" s="32">
        <f t="shared" si="10"/>
        <v>0</v>
      </c>
      <c r="Z43" s="32">
        <f t="shared" si="10"/>
        <v>0</v>
      </c>
      <c r="AA43" s="32">
        <f t="shared" si="10"/>
        <v>0</v>
      </c>
      <c r="AB43" s="32">
        <f t="shared" si="10"/>
        <v>0</v>
      </c>
      <c r="AC43" s="32">
        <f t="shared" si="10"/>
        <v>0</v>
      </c>
      <c r="AD43" s="32">
        <f t="shared" si="10"/>
        <v>0</v>
      </c>
      <c r="AE43" s="32">
        <f>SUM(AE44:AE48)</f>
        <v>0</v>
      </c>
      <c r="AF43" s="32">
        <f>SUM(AF44:AF48)</f>
        <v>0</v>
      </c>
    </row>
    <row r="44" spans="1:32" x14ac:dyDescent="0.25">
      <c r="A44" s="6">
        <v>2</v>
      </c>
      <c r="B44" s="13" t="s">
        <v>867</v>
      </c>
      <c r="C44" s="13" t="s">
        <v>891</v>
      </c>
      <c r="D44" s="114">
        <v>0</v>
      </c>
      <c r="E44" s="114">
        <v>0</v>
      </c>
      <c r="F44" s="114">
        <v>0</v>
      </c>
      <c r="G44" s="114">
        <v>0</v>
      </c>
      <c r="H44" s="114">
        <v>0</v>
      </c>
      <c r="I44" s="114">
        <v>0</v>
      </c>
      <c r="J44" s="114">
        <v>0</v>
      </c>
      <c r="K44" s="114">
        <v>0</v>
      </c>
      <c r="L44" s="114">
        <v>0</v>
      </c>
      <c r="M44" s="114">
        <v>0</v>
      </c>
      <c r="N44" s="114">
        <v>0</v>
      </c>
      <c r="O44" s="114">
        <v>0</v>
      </c>
      <c r="P44" s="114">
        <v>0</v>
      </c>
      <c r="Q44" s="114">
        <v>0</v>
      </c>
      <c r="R44" s="114">
        <v>0</v>
      </c>
      <c r="S44" s="114">
        <v>0</v>
      </c>
      <c r="T44" s="114">
        <v>0</v>
      </c>
      <c r="U44" s="114">
        <v>0</v>
      </c>
      <c r="V44" s="114">
        <v>0</v>
      </c>
      <c r="W44" s="114">
        <v>0</v>
      </c>
      <c r="X44" s="114">
        <v>0</v>
      </c>
      <c r="Y44" s="114">
        <v>0</v>
      </c>
      <c r="Z44" s="114">
        <v>0</v>
      </c>
      <c r="AA44" s="114">
        <v>0</v>
      </c>
      <c r="AB44" s="114">
        <v>0</v>
      </c>
      <c r="AC44" s="114">
        <v>0</v>
      </c>
      <c r="AD44" s="114">
        <v>0</v>
      </c>
      <c r="AE44" s="114">
        <v>0</v>
      </c>
      <c r="AF44" s="114">
        <v>0</v>
      </c>
    </row>
    <row r="45" spans="1:32" x14ac:dyDescent="0.25">
      <c r="A45" s="6">
        <v>2</v>
      </c>
      <c r="B45" s="13" t="s">
        <v>868</v>
      </c>
      <c r="C45" s="13" t="s">
        <v>892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453.00086035186445</v>
      </c>
      <c r="E55" s="32">
        <f t="shared" si="13"/>
        <v>446.71492510346877</v>
      </c>
      <c r="F55" s="32">
        <f t="shared" si="13"/>
        <v>506.66288512097015</v>
      </c>
      <c r="G55" s="32">
        <f t="shared" si="13"/>
        <v>515.65726476228724</v>
      </c>
      <c r="H55" s="32">
        <f t="shared" si="13"/>
        <v>621.7748393704635</v>
      </c>
      <c r="I55" s="32">
        <f t="shared" si="13"/>
        <v>725.74949406816677</v>
      </c>
      <c r="J55" s="32">
        <f t="shared" si="13"/>
        <v>774.08278659007647</v>
      </c>
      <c r="K55" s="32">
        <f t="shared" si="13"/>
        <v>1015.1550740622262</v>
      </c>
      <c r="L55" s="32">
        <f t="shared" si="13"/>
        <v>934.03032652493141</v>
      </c>
      <c r="M55" s="32">
        <f t="shared" si="13"/>
        <v>1125.651400836387</v>
      </c>
      <c r="N55" s="32">
        <f t="shared" si="13"/>
        <v>1136.5928465358047</v>
      </c>
      <c r="O55" s="32">
        <f t="shared" si="13"/>
        <v>1178.0130456233901</v>
      </c>
      <c r="P55" s="32">
        <f t="shared" si="13"/>
        <v>1152.2843046895996</v>
      </c>
      <c r="Q55" s="32">
        <f t="shared" si="13"/>
        <v>1138.2956322625789</v>
      </c>
      <c r="R55" s="32">
        <f t="shared" si="13"/>
        <v>1145.5513545857236</v>
      </c>
      <c r="S55" s="32">
        <f t="shared" si="13"/>
        <v>1134.9864662085445</v>
      </c>
      <c r="T55" s="32">
        <f t="shared" si="13"/>
        <v>1157.6977839862595</v>
      </c>
      <c r="U55" s="32">
        <f t="shared" si="13"/>
        <v>1202.9109638591196</v>
      </c>
      <c r="V55" s="32">
        <f t="shared" si="13"/>
        <v>1357.9025457012433</v>
      </c>
      <c r="W55" s="32">
        <f t="shared" si="13"/>
        <v>1492.9551905185199</v>
      </c>
      <c r="X55" s="32">
        <f t="shared" si="13"/>
        <v>1535.9131501931088</v>
      </c>
      <c r="Y55" s="32">
        <f t="shared" si="13"/>
        <v>1610.4485997297102</v>
      </c>
      <c r="Z55" s="32">
        <f t="shared" si="13"/>
        <v>1423.0064793950974</v>
      </c>
      <c r="AA55" s="32">
        <f t="shared" si="13"/>
        <v>1480.3159629702275</v>
      </c>
      <c r="AB55" s="32">
        <f t="shared" si="13"/>
        <v>1590.2534214078771</v>
      </c>
      <c r="AC55" s="32">
        <f t="shared" si="13"/>
        <v>1731.3190455178021</v>
      </c>
      <c r="AD55" s="32">
        <f t="shared" si="13"/>
        <v>1686.4109368670413</v>
      </c>
      <c r="AE55" s="32">
        <f t="shared" si="13"/>
        <v>1658.8296351580129</v>
      </c>
      <c r="AF55" s="32">
        <f t="shared" si="13"/>
        <v>1691.3953320331232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423.92526361394539</v>
      </c>
      <c r="E56" s="32">
        <f t="shared" si="14"/>
        <v>410.91473811651827</v>
      </c>
      <c r="F56" s="32">
        <f t="shared" si="14"/>
        <v>405.80110753447326</v>
      </c>
      <c r="G56" s="32">
        <f t="shared" si="14"/>
        <v>388.6926089123321</v>
      </c>
      <c r="H56" s="32">
        <f t="shared" si="14"/>
        <v>442.65745445977507</v>
      </c>
      <c r="I56" s="32">
        <f t="shared" si="14"/>
        <v>512.2149386271725</v>
      </c>
      <c r="J56" s="32">
        <f t="shared" si="14"/>
        <v>693.00623694078547</v>
      </c>
      <c r="K56" s="32">
        <f t="shared" si="14"/>
        <v>832.07012124624089</v>
      </c>
      <c r="L56" s="32">
        <f t="shared" si="14"/>
        <v>964.86074917832309</v>
      </c>
      <c r="M56" s="32">
        <f t="shared" si="14"/>
        <v>1164.7799052006712</v>
      </c>
      <c r="N56" s="32">
        <f t="shared" si="14"/>
        <v>908.74895465714189</v>
      </c>
      <c r="O56" s="32">
        <f t="shared" si="14"/>
        <v>736.39508514851525</v>
      </c>
      <c r="P56" s="32">
        <f t="shared" si="14"/>
        <v>821.90090907076205</v>
      </c>
      <c r="Q56" s="32">
        <f t="shared" si="14"/>
        <v>829.66620479059623</v>
      </c>
      <c r="R56" s="32">
        <f t="shared" si="14"/>
        <v>954.71253243979595</v>
      </c>
      <c r="S56" s="32">
        <f t="shared" si="14"/>
        <v>1101.3122416601577</v>
      </c>
      <c r="T56" s="32">
        <f t="shared" si="14"/>
        <v>1142.3914795899395</v>
      </c>
      <c r="U56" s="32">
        <f t="shared" si="14"/>
        <v>1412.2033940479423</v>
      </c>
      <c r="V56" s="32">
        <f t="shared" si="14"/>
        <v>1506.5642624935322</v>
      </c>
      <c r="W56" s="32">
        <f t="shared" si="14"/>
        <v>1500.152836762122</v>
      </c>
      <c r="X56" s="32">
        <f t="shared" si="14"/>
        <v>1506.9681641970201</v>
      </c>
      <c r="Y56" s="32">
        <f t="shared" si="14"/>
        <v>1527.5962256636901</v>
      </c>
      <c r="Z56" s="32">
        <f t="shared" si="14"/>
        <v>1822.8964960755745</v>
      </c>
      <c r="AA56" s="32">
        <f t="shared" si="14"/>
        <v>1877.1558612347994</v>
      </c>
      <c r="AB56" s="32">
        <f t="shared" si="14"/>
        <v>1902.0310988835897</v>
      </c>
      <c r="AC56" s="32">
        <f t="shared" si="14"/>
        <v>2165.4743053620718</v>
      </c>
      <c r="AD56" s="32">
        <f t="shared" si="14"/>
        <v>1813.9493698289386</v>
      </c>
      <c r="AE56" s="32">
        <f t="shared" si="14"/>
        <v>1803.0566248181499</v>
      </c>
      <c r="AF56" s="32">
        <f t="shared" si="14"/>
        <v>929.64623058094946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246.81923255397561</v>
      </c>
      <c r="E57" s="32">
        <f t="shared" si="15"/>
        <v>235.933033963681</v>
      </c>
      <c r="F57" s="32">
        <f t="shared" si="15"/>
        <v>261.84000988833236</v>
      </c>
      <c r="G57" s="32">
        <f t="shared" si="15"/>
        <v>236.46661941164194</v>
      </c>
      <c r="H57" s="32">
        <f t="shared" si="15"/>
        <v>331.85938181112658</v>
      </c>
      <c r="I57" s="32">
        <f t="shared" si="15"/>
        <v>391.0358505402873</v>
      </c>
      <c r="J57" s="32">
        <f t="shared" si="15"/>
        <v>407.05871227207803</v>
      </c>
      <c r="K57" s="32">
        <f t="shared" si="15"/>
        <v>591.15471223884242</v>
      </c>
      <c r="L57" s="32">
        <f t="shared" si="15"/>
        <v>497.1326864172579</v>
      </c>
      <c r="M57" s="32">
        <f t="shared" si="15"/>
        <v>712.60431409090074</v>
      </c>
      <c r="N57" s="32">
        <f t="shared" si="15"/>
        <v>728.51561082318301</v>
      </c>
      <c r="O57" s="32">
        <f t="shared" si="15"/>
        <v>773.13506051474712</v>
      </c>
      <c r="P57" s="32">
        <f t="shared" si="15"/>
        <v>722.12120397859235</v>
      </c>
      <c r="Q57" s="32">
        <f t="shared" si="15"/>
        <v>669.11404553741875</v>
      </c>
      <c r="R57" s="32">
        <f t="shared" si="15"/>
        <v>660.32993282150539</v>
      </c>
      <c r="S57" s="32">
        <f t="shared" si="15"/>
        <v>651.48240676371154</v>
      </c>
      <c r="T57" s="32">
        <f t="shared" si="15"/>
        <v>696.87698839616553</v>
      </c>
      <c r="U57" s="32">
        <f t="shared" si="15"/>
        <v>727.74440906262316</v>
      </c>
      <c r="V57" s="32">
        <f t="shared" si="15"/>
        <v>826.16186126732566</v>
      </c>
      <c r="W57" s="32">
        <f t="shared" si="15"/>
        <v>985.70125603730014</v>
      </c>
      <c r="X57" s="32">
        <f t="shared" si="15"/>
        <v>1042.2433268963757</v>
      </c>
      <c r="Y57" s="32">
        <f t="shared" si="15"/>
        <v>1091.8653157850958</v>
      </c>
      <c r="Z57" s="32">
        <f t="shared" si="15"/>
        <v>884.668472329417</v>
      </c>
      <c r="AA57" s="32">
        <f t="shared" si="15"/>
        <v>929.15840770384273</v>
      </c>
      <c r="AB57" s="32">
        <f t="shared" si="15"/>
        <v>1076.3764668735093</v>
      </c>
      <c r="AC57" s="32">
        <f t="shared" si="15"/>
        <v>1175.7250673554449</v>
      </c>
      <c r="AD57" s="32">
        <f t="shared" si="15"/>
        <v>1093.9998381554208</v>
      </c>
      <c r="AE57" s="32">
        <f t="shared" si="15"/>
        <v>1055.566562760022</v>
      </c>
      <c r="AF57" s="32">
        <f t="shared" si="15"/>
        <v>1061.5976211704244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197.43373143764785</v>
      </c>
      <c r="E58" s="32">
        <f t="shared" si="16"/>
        <v>201.46668762324722</v>
      </c>
      <c r="F58" s="32">
        <f t="shared" si="16"/>
        <v>234.68282927887691</v>
      </c>
      <c r="G58" s="32">
        <f t="shared" si="16"/>
        <v>269.00879178116185</v>
      </c>
      <c r="H58" s="32">
        <f t="shared" si="16"/>
        <v>279.34449754439044</v>
      </c>
      <c r="I58" s="32">
        <f t="shared" si="16"/>
        <v>323.18490307477555</v>
      </c>
      <c r="J58" s="32">
        <f t="shared" si="16"/>
        <v>347.35525822728971</v>
      </c>
      <c r="K58" s="32">
        <f t="shared" si="16"/>
        <v>403.0394549876882</v>
      </c>
      <c r="L58" s="32">
        <f t="shared" si="16"/>
        <v>416.00864646688802</v>
      </c>
      <c r="M58" s="32">
        <f t="shared" si="16"/>
        <v>391.78716283164306</v>
      </c>
      <c r="N58" s="32">
        <f t="shared" si="16"/>
        <v>386.32713790568499</v>
      </c>
      <c r="O58" s="32">
        <f t="shared" si="16"/>
        <v>380.03856084918039</v>
      </c>
      <c r="P58" s="32">
        <f t="shared" si="16"/>
        <v>406.90673998344926</v>
      </c>
      <c r="Q58" s="32">
        <f t="shared" si="16"/>
        <v>443.48704472179901</v>
      </c>
      <c r="R58" s="32">
        <f t="shared" si="16"/>
        <v>455.21731692266434</v>
      </c>
      <c r="S58" s="32">
        <f t="shared" si="16"/>
        <v>455.74795333476862</v>
      </c>
      <c r="T58" s="32">
        <f t="shared" si="16"/>
        <v>428.88392099859738</v>
      </c>
      <c r="U58" s="32">
        <f t="shared" si="16"/>
        <v>440.22691186735022</v>
      </c>
      <c r="V58" s="32">
        <f t="shared" si="16"/>
        <v>500.17112007011974</v>
      </c>
      <c r="W58" s="32">
        <f t="shared" si="16"/>
        <v>477.015259337597</v>
      </c>
      <c r="X58" s="32">
        <f t="shared" si="16"/>
        <v>461.32910093356946</v>
      </c>
      <c r="Y58" s="32">
        <f t="shared" si="16"/>
        <v>484.45240462755464</v>
      </c>
      <c r="Z58" s="32">
        <f t="shared" si="16"/>
        <v>503.75278891085719</v>
      </c>
      <c r="AA58" s="32">
        <f t="shared" si="16"/>
        <v>515.00049987695365</v>
      </c>
      <c r="AB58" s="32">
        <f t="shared" si="16"/>
        <v>473.55163294436971</v>
      </c>
      <c r="AC58" s="32">
        <f t="shared" si="16"/>
        <v>510.97402597182582</v>
      </c>
      <c r="AD58" s="32">
        <f t="shared" si="16"/>
        <v>545.22559393068457</v>
      </c>
      <c r="AE58" s="32">
        <f t="shared" si="16"/>
        <v>552.05469528742617</v>
      </c>
      <c r="AF58" s="32">
        <f t="shared" si="16"/>
        <v>576.52646569558431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9">
        <f t="shared" ref="D59:AF59" si="17">D24</f>
        <v>8.7478963602410111</v>
      </c>
      <c r="E59" s="119">
        <f t="shared" si="17"/>
        <v>9.3152035165405795</v>
      </c>
      <c r="F59" s="119">
        <f t="shared" si="17"/>
        <v>10.140045953760897</v>
      </c>
      <c r="G59" s="119">
        <f t="shared" si="17"/>
        <v>10.181853569483394</v>
      </c>
      <c r="H59" s="119">
        <f t="shared" si="17"/>
        <v>10.570960014946372</v>
      </c>
      <c r="I59" s="119">
        <f t="shared" si="17"/>
        <v>11.528740453103822</v>
      </c>
      <c r="J59" s="119">
        <f t="shared" si="17"/>
        <v>19.668816090708777</v>
      </c>
      <c r="K59" s="119">
        <f t="shared" si="17"/>
        <v>20.960906835695514</v>
      </c>
      <c r="L59" s="119">
        <f t="shared" si="17"/>
        <v>20.888993640785571</v>
      </c>
      <c r="M59" s="119">
        <f t="shared" si="17"/>
        <v>21.259923913843018</v>
      </c>
      <c r="N59" s="119">
        <f t="shared" si="17"/>
        <v>21.750097806936672</v>
      </c>
      <c r="O59" s="119">
        <f t="shared" si="17"/>
        <v>24.83942425946266</v>
      </c>
      <c r="P59" s="119">
        <f t="shared" si="17"/>
        <v>23.256360727557833</v>
      </c>
      <c r="Q59" s="119">
        <f t="shared" si="17"/>
        <v>25.694542003361253</v>
      </c>
      <c r="R59" s="119">
        <f t="shared" si="17"/>
        <v>30.004104841553996</v>
      </c>
      <c r="S59" s="119">
        <f t="shared" si="17"/>
        <v>27.75610611006438</v>
      </c>
      <c r="T59" s="119">
        <f t="shared" si="17"/>
        <v>31.936874591496753</v>
      </c>
      <c r="U59" s="119">
        <f t="shared" si="17"/>
        <v>34.939642929146274</v>
      </c>
      <c r="V59" s="119">
        <f t="shared" si="17"/>
        <v>31.56956436379804</v>
      </c>
      <c r="W59" s="119">
        <f t="shared" si="17"/>
        <v>30.2386751436227</v>
      </c>
      <c r="X59" s="119">
        <f t="shared" si="17"/>
        <v>32.340722363163636</v>
      </c>
      <c r="Y59" s="119">
        <f t="shared" si="17"/>
        <v>34.13087931705968</v>
      </c>
      <c r="Z59" s="119">
        <f t="shared" si="17"/>
        <v>34.585218154823153</v>
      </c>
      <c r="AA59" s="119">
        <f t="shared" si="17"/>
        <v>36.157055389430965</v>
      </c>
      <c r="AB59" s="119">
        <f t="shared" si="17"/>
        <v>40.325321589998111</v>
      </c>
      <c r="AC59" s="119">
        <f t="shared" si="17"/>
        <v>44.61995219053135</v>
      </c>
      <c r="AD59" s="119">
        <f t="shared" si="17"/>
        <v>47.1855047809361</v>
      </c>
      <c r="AE59" s="119">
        <f t="shared" si="17"/>
        <v>51.20837711056501</v>
      </c>
      <c r="AF59" s="119">
        <f t="shared" si="17"/>
        <v>53.271245167114429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423.92526361394539</v>
      </c>
      <c r="E60" s="32">
        <f t="shared" si="18"/>
        <v>410.91473811651827</v>
      </c>
      <c r="F60" s="32">
        <f t="shared" si="18"/>
        <v>405.80110753447326</v>
      </c>
      <c r="G60" s="32">
        <f t="shared" si="18"/>
        <v>388.6926089123321</v>
      </c>
      <c r="H60" s="32">
        <f t="shared" si="18"/>
        <v>442.65745445977507</v>
      </c>
      <c r="I60" s="32">
        <f t="shared" si="18"/>
        <v>512.2149386271725</v>
      </c>
      <c r="J60" s="32">
        <f t="shared" si="18"/>
        <v>693.00623694078547</v>
      </c>
      <c r="K60" s="32">
        <f t="shared" si="18"/>
        <v>832.07012124624089</v>
      </c>
      <c r="L60" s="32">
        <f t="shared" si="18"/>
        <v>964.86074917832309</v>
      </c>
      <c r="M60" s="32">
        <f t="shared" si="18"/>
        <v>1164.7799052006712</v>
      </c>
      <c r="N60" s="32">
        <f t="shared" si="18"/>
        <v>908.74895465714189</v>
      </c>
      <c r="O60" s="32">
        <f t="shared" si="18"/>
        <v>736.39508514851525</v>
      </c>
      <c r="P60" s="32">
        <f t="shared" si="18"/>
        <v>821.90090907076205</v>
      </c>
      <c r="Q60" s="32">
        <f t="shared" si="18"/>
        <v>829.66620479059623</v>
      </c>
      <c r="R60" s="32">
        <f t="shared" si="18"/>
        <v>954.71253243979595</v>
      </c>
      <c r="S60" s="32">
        <f t="shared" si="18"/>
        <v>1101.3122416601577</v>
      </c>
      <c r="T60" s="32">
        <f t="shared" si="18"/>
        <v>1142.3914795899395</v>
      </c>
      <c r="U60" s="32">
        <f t="shared" si="18"/>
        <v>1412.2033940479423</v>
      </c>
      <c r="V60" s="32">
        <f t="shared" si="18"/>
        <v>1506.5642624935322</v>
      </c>
      <c r="W60" s="32">
        <f t="shared" si="18"/>
        <v>1500.152836762122</v>
      </c>
      <c r="X60" s="32">
        <f t="shared" si="18"/>
        <v>1506.9681641970201</v>
      </c>
      <c r="Y60" s="32">
        <f t="shared" si="18"/>
        <v>1527.5962256636901</v>
      </c>
      <c r="Z60" s="32">
        <f t="shared" si="18"/>
        <v>1822.8964960755745</v>
      </c>
      <c r="AA60" s="32">
        <f t="shared" si="18"/>
        <v>1877.1558612347994</v>
      </c>
      <c r="AB60" s="32">
        <f t="shared" si="18"/>
        <v>1902.0310988835897</v>
      </c>
      <c r="AC60" s="32">
        <f t="shared" si="18"/>
        <v>2165.4743053620718</v>
      </c>
      <c r="AD60" s="32">
        <f t="shared" si="18"/>
        <v>1813.9493698289386</v>
      </c>
      <c r="AE60" s="32">
        <f t="shared" si="18"/>
        <v>1803.0566248181499</v>
      </c>
      <c r="AF60" s="32">
        <f t="shared" si="18"/>
        <v>929.64623058094946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0</v>
      </c>
      <c r="E61" s="32">
        <f t="shared" si="19"/>
        <v>0</v>
      </c>
      <c r="F61" s="32">
        <f t="shared" si="19"/>
        <v>0</v>
      </c>
      <c r="G61" s="32">
        <f t="shared" si="19"/>
        <v>0</v>
      </c>
      <c r="H61" s="32">
        <f t="shared" si="19"/>
        <v>0</v>
      </c>
      <c r="I61" s="32">
        <f t="shared" si="19"/>
        <v>0</v>
      </c>
      <c r="J61" s="32">
        <f t="shared" si="19"/>
        <v>0</v>
      </c>
      <c r="K61" s="32">
        <f t="shared" si="19"/>
        <v>0</v>
      </c>
      <c r="L61" s="32">
        <f t="shared" si="19"/>
        <v>0</v>
      </c>
      <c r="M61" s="32">
        <f t="shared" si="19"/>
        <v>0</v>
      </c>
      <c r="N61" s="32">
        <f t="shared" si="19"/>
        <v>0</v>
      </c>
      <c r="O61" s="32">
        <f t="shared" si="19"/>
        <v>0</v>
      </c>
      <c r="P61" s="32">
        <f t="shared" si="19"/>
        <v>0</v>
      </c>
      <c r="Q61" s="32">
        <f t="shared" si="19"/>
        <v>0</v>
      </c>
      <c r="R61" s="32">
        <f t="shared" si="19"/>
        <v>0</v>
      </c>
      <c r="S61" s="32">
        <f t="shared" si="19"/>
        <v>0</v>
      </c>
      <c r="T61" s="32">
        <f t="shared" si="19"/>
        <v>0</v>
      </c>
      <c r="U61" s="32">
        <f t="shared" si="19"/>
        <v>0</v>
      </c>
      <c r="V61" s="32">
        <f t="shared" si="19"/>
        <v>0</v>
      </c>
      <c r="W61" s="32">
        <f t="shared" si="19"/>
        <v>0</v>
      </c>
      <c r="X61" s="32">
        <f t="shared" si="19"/>
        <v>0</v>
      </c>
      <c r="Y61" s="32">
        <f t="shared" si="19"/>
        <v>0</v>
      </c>
      <c r="Z61" s="32">
        <f t="shared" si="19"/>
        <v>0</v>
      </c>
      <c r="AA61" s="32">
        <f t="shared" si="19"/>
        <v>0</v>
      </c>
      <c r="AB61" s="32">
        <f t="shared" si="19"/>
        <v>0</v>
      </c>
      <c r="AC61" s="32">
        <f t="shared" si="19"/>
        <v>0</v>
      </c>
      <c r="AD61" s="32">
        <f t="shared" si="19"/>
        <v>0</v>
      </c>
      <c r="AE61" s="32">
        <f t="shared" si="19"/>
        <v>0</v>
      </c>
      <c r="AF61" s="32">
        <f t="shared" si="19"/>
        <v>0</v>
      </c>
    </row>
  </sheetData>
  <conditionalFormatting sqref="D5:AF5 D55:AF61">
    <cfRule type="cellIs" dxfId="27" priority="11" operator="lessThan">
      <formula>0</formula>
    </cfRule>
  </conditionalFormatting>
  <conditionalFormatting sqref="D16:AF16">
    <cfRule type="cellIs" dxfId="26" priority="10" operator="lessThan">
      <formula>0</formula>
    </cfRule>
  </conditionalFormatting>
  <conditionalFormatting sqref="D22:AF22">
    <cfRule type="cellIs" dxfId="25" priority="9" operator="lessThan">
      <formula>0</formula>
    </cfRule>
  </conditionalFormatting>
  <conditionalFormatting sqref="D27:AF27">
    <cfRule type="cellIs" dxfId="24" priority="8" operator="lessThan">
      <formula>0</formula>
    </cfRule>
  </conditionalFormatting>
  <conditionalFormatting sqref="D30:AF30">
    <cfRule type="cellIs" dxfId="23" priority="7" operator="lessThan">
      <formula>0</formula>
    </cfRule>
  </conditionalFormatting>
  <conditionalFormatting sqref="D34:AF34">
    <cfRule type="cellIs" dxfId="22" priority="6" operator="lessThan">
      <formula>0</formula>
    </cfRule>
  </conditionalFormatting>
  <conditionalFormatting sqref="D40:AF40">
    <cfRule type="cellIs" dxfId="21" priority="5" operator="lessThan">
      <formula>0</formula>
    </cfRule>
  </conditionalFormatting>
  <conditionalFormatting sqref="D9:AF9">
    <cfRule type="cellIs" dxfId="20" priority="4" operator="lessThan">
      <formula>0</formula>
    </cfRule>
  </conditionalFormatting>
  <conditionalFormatting sqref="D35:AF35 D43:AF43 D39:AF39 D11:AF11 D18:AF18 D24:AF24 D29:AF29 D32:AF32 D5:AF7">
    <cfRule type="cellIs" dxfId="19" priority="3" operator="lessThan">
      <formula>0</formula>
    </cfRule>
  </conditionalFormatting>
  <conditionalFormatting sqref="C25:C28">
    <cfRule type="cellIs" dxfId="18" priority="2" operator="lessThan">
      <formula>0</formula>
    </cfRule>
  </conditionalFormatting>
  <conditionalFormatting sqref="D55:AF55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>
      <selection activeCell="L39" sqref="L39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C1" t="s">
        <v>912</v>
      </c>
      <c r="D1" s="110">
        <f>SUM(D3:D254)</f>
        <v>2889.2162553554567</v>
      </c>
      <c r="F1" t="s">
        <v>821</v>
      </c>
      <c r="G1" s="110">
        <f>D1-'GPC alcances 2018'!K35-CO2eq!AE657-CO2eq!AE658-CO2eq!AE659-CO2eq!AE661-ABS(CO2eq!AE660)</f>
        <v>0.601213575180509</v>
      </c>
    </row>
    <row r="2" spans="1:7" x14ac:dyDescent="0.25">
      <c r="A2" s="140" t="str">
        <f>CO2eq!A3</f>
        <v>Código IPCC</v>
      </c>
      <c r="B2" s="140" t="str">
        <f>CO2eq!B3</f>
        <v>Categorías de fuente y sumidero de gases de efecto invernadero</v>
      </c>
      <c r="C2" s="126">
        <f>CO2eq!AE3</f>
        <v>2018</v>
      </c>
      <c r="D2" s="126">
        <f>ABS(C2)</f>
        <v>2018</v>
      </c>
    </row>
    <row r="3" spans="1:7" x14ac:dyDescent="0.25">
      <c r="A3" s="141" t="str">
        <f>CO2eq!A10</f>
        <v>1.A.1.a.i.</v>
      </c>
      <c r="B3" s="141" t="str">
        <f>CO2eq!B10</f>
        <v>Generación de electricidad</v>
      </c>
      <c r="C3" s="94">
        <f>CO2eq!AE10</f>
        <v>17.713789012423636</v>
      </c>
      <c r="D3" s="94">
        <f t="shared" ref="D3:D66" si="0">ABS(C3)</f>
        <v>17.713789012423636</v>
      </c>
    </row>
    <row r="4" spans="1:7" x14ac:dyDescent="0.25">
      <c r="A4" s="141" t="str">
        <f>CO2eq!A11</f>
        <v>1.A.1.a.ii.</v>
      </c>
      <c r="B4" s="141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1" t="str">
        <f>CO2eq!A12</f>
        <v>1.A.1.a.iii.</v>
      </c>
      <c r="B5" s="141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1" t="str">
        <f>CO2eq!A13</f>
        <v>1.A.1.b.</v>
      </c>
      <c r="B6" s="141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1" t="str">
        <f>CO2eq!A15</f>
        <v>1.A.1.c.i.</v>
      </c>
      <c r="B7" s="141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1" t="str">
        <f>CO2eq!A16</f>
        <v>1.A.1.c.ii.</v>
      </c>
      <c r="B8" s="141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1" t="str">
        <f>CO2eq!A18</f>
        <v>1.A.2.a.</v>
      </c>
      <c r="B9" s="141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1" t="str">
        <f>CO2eq!A19</f>
        <v>1.A.2.b.</v>
      </c>
      <c r="B10" s="141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1" t="str">
        <f>CO2eq!A20</f>
        <v>1.A.2.c.</v>
      </c>
      <c r="B11" s="141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1" t="str">
        <f>CO2eq!A21</f>
        <v>1.A.2.d.</v>
      </c>
      <c r="B12" s="141" t="str">
        <f>CO2eq!B21</f>
        <v>Pulpa, papel e imprenta</v>
      </c>
      <c r="C12" s="94">
        <f>CO2eq!AE21</f>
        <v>0</v>
      </c>
      <c r="D12" s="94">
        <f t="shared" si="0"/>
        <v>0</v>
      </c>
    </row>
    <row r="13" spans="1:7" x14ac:dyDescent="0.25">
      <c r="A13" s="141" t="str">
        <f>CO2eq!A22</f>
        <v>1.A.2.e.</v>
      </c>
      <c r="B13" s="141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1" t="str">
        <f>CO2eq!A23</f>
        <v>1.A.2.f.</v>
      </c>
      <c r="B14" s="141" t="str">
        <f>CO2eq!B23</f>
        <v>Minerales no metálicos</v>
      </c>
      <c r="C14" s="94">
        <f>CO2eq!AE23</f>
        <v>6.392298044969864E-3</v>
      </c>
      <c r="D14" s="94">
        <f t="shared" si="0"/>
        <v>6.392298044969864E-3</v>
      </c>
    </row>
    <row r="15" spans="1:7" x14ac:dyDescent="0.25">
      <c r="A15" s="141" t="str">
        <f>CO2eq!A24</f>
        <v>1.A.2.g.</v>
      </c>
      <c r="B15" s="141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1" t="str">
        <f>CO2eq!A25</f>
        <v>1.A.2.h.</v>
      </c>
      <c r="B16" s="141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1" t="str">
        <f>CO2eq!A26</f>
        <v>1.A.2.i.</v>
      </c>
      <c r="B17" s="141" t="str">
        <f>CO2eq!B26</f>
        <v>Minería (con excepción de combustibles) y cantería</v>
      </c>
      <c r="C17" s="94">
        <f>CO2eq!AE26</f>
        <v>890.85066713889955</v>
      </c>
      <c r="D17" s="94">
        <f t="shared" si="0"/>
        <v>890.85066713889955</v>
      </c>
    </row>
    <row r="18" spans="1:4" x14ac:dyDescent="0.25">
      <c r="A18" s="141" t="str">
        <f>CO2eq!A27</f>
        <v>1.A.2.j.</v>
      </c>
      <c r="B18" s="141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1" t="str">
        <f>CO2eq!A28</f>
        <v>1.A.2.k.</v>
      </c>
      <c r="B19" s="141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1" t="str">
        <f>CO2eq!A29</f>
        <v>1.A.2.l.</v>
      </c>
      <c r="B20" s="141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1" t="str">
        <f>CO2eq!A30</f>
        <v>1.A.2.m.</v>
      </c>
      <c r="B21" s="141" t="str">
        <f>CO2eq!B30</f>
        <v>Industria no especificada</v>
      </c>
      <c r="C21" s="94">
        <f>CO2eq!AE30</f>
        <v>65.327262592710341</v>
      </c>
      <c r="D21" s="94">
        <f t="shared" si="0"/>
        <v>65.327262592710341</v>
      </c>
    </row>
    <row r="22" spans="1:4" x14ac:dyDescent="0.25">
      <c r="A22" s="141" t="str">
        <f>CO2eq!A34</f>
        <v>1.A.3.a.ii.</v>
      </c>
      <c r="B22" s="141" t="str">
        <f>CO2eq!B34</f>
        <v>Aviación de cabotaje</v>
      </c>
      <c r="C22" s="94">
        <f>CO2eq!AE34</f>
        <v>95.147860284608498</v>
      </c>
      <c r="D22" s="94">
        <f t="shared" si="0"/>
        <v>95.147860284608498</v>
      </c>
    </row>
    <row r="23" spans="1:4" x14ac:dyDescent="0.25">
      <c r="A23" s="142" t="str">
        <f>CO2eq!A36</f>
        <v>1.A.3.b.i.</v>
      </c>
      <c r="B23" s="142" t="str">
        <f>CO2eq!B36</f>
        <v>Automóviles</v>
      </c>
      <c r="C23" s="33">
        <f>CO2eq!AE36</f>
        <v>152.64060695309738</v>
      </c>
      <c r="D23" s="94">
        <f t="shared" si="0"/>
        <v>152.64060695309738</v>
      </c>
    </row>
    <row r="24" spans="1:4" x14ac:dyDescent="0.25">
      <c r="A24" s="142" t="str">
        <f>CO2eq!A39</f>
        <v>1.A.3.b.ii.</v>
      </c>
      <c r="B24" s="142" t="str">
        <f>CO2eq!B39</f>
        <v>Camiones para servicio ligero</v>
      </c>
      <c r="C24" s="33">
        <f>CO2eq!AE39</f>
        <v>56.346820807871055</v>
      </c>
      <c r="D24" s="94">
        <f t="shared" si="0"/>
        <v>56.346820807871055</v>
      </c>
    </row>
    <row r="25" spans="1:4" x14ac:dyDescent="0.25">
      <c r="A25" s="141" t="str">
        <f>CO2eq!A42</f>
        <v>1.A.3.b.iii.</v>
      </c>
      <c r="B25" s="141" t="str">
        <f>CO2eq!B42</f>
        <v>Camiones para servicio pesado y autobuses</v>
      </c>
      <c r="C25" s="94">
        <f>CO2eq!AE42</f>
        <v>205.80535006420357</v>
      </c>
      <c r="D25" s="94">
        <f t="shared" si="0"/>
        <v>205.80535006420357</v>
      </c>
    </row>
    <row r="26" spans="1:4" x14ac:dyDescent="0.25">
      <c r="A26" s="141" t="str">
        <f>CO2eq!A43</f>
        <v>1.A.3.b.iv.</v>
      </c>
      <c r="B26" s="141" t="str">
        <f>CO2eq!B43</f>
        <v>Motocicletas</v>
      </c>
      <c r="C26" s="94">
        <f>CO2eq!AE43</f>
        <v>1.0791778302320372</v>
      </c>
      <c r="D26" s="94">
        <f t="shared" si="0"/>
        <v>1.0791778302320372</v>
      </c>
    </row>
    <row r="27" spans="1:4" x14ac:dyDescent="0.25">
      <c r="A27" s="141" t="str">
        <f>CO2eq!A44</f>
        <v>1.A.3.b.v.</v>
      </c>
      <c r="B27" s="141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1" t="str">
        <f>CO2eq!A45</f>
        <v>1.A.3.b.vi.</v>
      </c>
      <c r="B28" s="141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1" t="str">
        <f>CO2eq!A46</f>
        <v>1.A.3.c.</v>
      </c>
      <c r="B29" s="141" t="str">
        <f>CO2eq!B46</f>
        <v>Ferrocarriles</v>
      </c>
      <c r="C29" s="94">
        <f>CO2eq!AE46</f>
        <v>29.514390940279675</v>
      </c>
      <c r="D29" s="94">
        <f t="shared" si="0"/>
        <v>29.514390940279675</v>
      </c>
    </row>
    <row r="30" spans="1:4" x14ac:dyDescent="0.25">
      <c r="A30" s="141" t="str">
        <f>CO2eq!A49</f>
        <v>1.A.3.d.ii.</v>
      </c>
      <c r="B30" s="141" t="str">
        <f>CO2eq!B49</f>
        <v>Navegación marítima y fluvial nacional</v>
      </c>
      <c r="C30" s="94">
        <f>CO2eq!AE49</f>
        <v>14.717439255017382</v>
      </c>
      <c r="D30" s="94">
        <f t="shared" si="0"/>
        <v>14.717439255017382</v>
      </c>
    </row>
    <row r="31" spans="1:4" x14ac:dyDescent="0.25">
      <c r="A31" s="141" t="str">
        <f>CO2eq!A51</f>
        <v>1.A.3.e.i.</v>
      </c>
      <c r="B31" s="141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1" t="str">
        <f>CO2eq!A52</f>
        <v>1.A.3.e.ii.</v>
      </c>
      <c r="B32" s="141" t="str">
        <f>CO2eq!B52</f>
        <v>Todo terreno</v>
      </c>
      <c r="C32" s="94">
        <f>CO2eq!AE52</f>
        <v>21.274819560274736</v>
      </c>
      <c r="D32" s="94">
        <f t="shared" si="0"/>
        <v>21.274819560274736</v>
      </c>
    </row>
    <row r="33" spans="1:4" x14ac:dyDescent="0.25">
      <c r="A33" s="141" t="str">
        <f>CO2eq!A54</f>
        <v>1.A.4.a.</v>
      </c>
      <c r="B33" s="141" t="str">
        <f>CO2eq!B54</f>
        <v>Comercial / Institucional</v>
      </c>
      <c r="C33" s="94">
        <f>CO2eq!AE54</f>
        <v>59.96752445010187</v>
      </c>
      <c r="D33" s="94">
        <f t="shared" si="0"/>
        <v>59.96752445010187</v>
      </c>
    </row>
    <row r="34" spans="1:4" x14ac:dyDescent="0.25">
      <c r="A34" s="141" t="str">
        <f>CO2eq!A55</f>
        <v>1.A.4.b.</v>
      </c>
      <c r="B34" s="141" t="str">
        <f>CO2eq!B55</f>
        <v>Residencial</v>
      </c>
      <c r="C34" s="94">
        <f>CO2eq!AE55</f>
        <v>28.039587886804465</v>
      </c>
      <c r="D34" s="94">
        <f t="shared" si="0"/>
        <v>28.039587886804465</v>
      </c>
    </row>
    <row r="35" spans="1:4" x14ac:dyDescent="0.25">
      <c r="A35" s="141" t="str">
        <f>CO2eq!A57</f>
        <v>1.A.4.c.i.</v>
      </c>
      <c r="B35" s="141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1" t="str">
        <f>CO2eq!A58</f>
        <v>1.A.4.c.ii.</v>
      </c>
      <c r="B36" s="141" t="str">
        <f>CO2eq!B58</f>
        <v>Vehículo todo terreno y otra maquinaria</v>
      </c>
      <c r="C36" s="94">
        <f>CO2eq!AE58</f>
        <v>0.11804641956583346</v>
      </c>
      <c r="D36" s="94">
        <f t="shared" si="0"/>
        <v>0.11804641956583346</v>
      </c>
    </row>
    <row r="37" spans="1:4" x14ac:dyDescent="0.25">
      <c r="A37" s="141" t="str">
        <f>CO2eq!A59</f>
        <v>1.A.4.c.iii.</v>
      </c>
      <c r="B37" s="141" t="str">
        <f>CO2eq!B59</f>
        <v>Pesca (combustión móvil)</v>
      </c>
      <c r="C37" s="94">
        <f>CO2eq!AE59</f>
        <v>17.079609258931175</v>
      </c>
      <c r="D37" s="94">
        <f t="shared" si="0"/>
        <v>17.079609258931175</v>
      </c>
    </row>
    <row r="38" spans="1:4" x14ac:dyDescent="0.25">
      <c r="A38" s="141" t="str">
        <f>CO2eq!A61</f>
        <v>1.A.5.a.</v>
      </c>
      <c r="B38" s="141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1" t="str">
        <f>CO2eq!A63</f>
        <v>1.A.5.b.i.</v>
      </c>
      <c r="B39" s="141" t="str">
        <f>CO2eq!B63</f>
        <v>Móvil (componente aviación)</v>
      </c>
      <c r="C39" s="94">
        <f>CO2eq!AE63</f>
        <v>0.20853112536615301</v>
      </c>
      <c r="D39" s="94">
        <f t="shared" si="0"/>
        <v>0.20853112536615301</v>
      </c>
    </row>
    <row r="40" spans="1:4" x14ac:dyDescent="0.25">
      <c r="A40" s="141" t="str">
        <f>CO2eq!A64</f>
        <v>1.A.5.b.ii.</v>
      </c>
      <c r="B40" s="141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1" t="str">
        <f>CO2eq!A65</f>
        <v>1.A.5.b.iii.</v>
      </c>
      <c r="B41" s="141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1" t="str">
        <f>CO2eq!A71</f>
        <v>1.B.1.a.i.1.</v>
      </c>
      <c r="B42" s="141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1" t="str">
        <f>CO2eq!A72</f>
        <v>1.B.1.a.i.2.</v>
      </c>
      <c r="B43" s="141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1" t="str">
        <f>CO2eq!A73</f>
        <v>1.B.1.a.i.3.</v>
      </c>
      <c r="B44" s="141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1" t="str">
        <f>CO2eq!A74</f>
        <v>1.B.1.a.i.4.</v>
      </c>
      <c r="B45" s="141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1" t="str">
        <f>CO2eq!A76</f>
        <v>1.B.1.a.ii.1.</v>
      </c>
      <c r="B46" s="141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1" t="str">
        <f>CO2eq!A77</f>
        <v>1.B.1.a.ii.2.</v>
      </c>
      <c r="B47" s="141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1" t="str">
        <f>CO2eq!A78</f>
        <v>1.B.1.b.</v>
      </c>
      <c r="B48" s="141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1" t="str">
        <f>CO2eq!A79</f>
        <v>1.B.1.c.</v>
      </c>
      <c r="B49" s="141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1" t="str">
        <f>CO2eq!A82</f>
        <v>1.B.2.a.i.</v>
      </c>
      <c r="B50" s="141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1" t="str">
        <f>CO2eq!A83</f>
        <v>1.B.2.a.ii.</v>
      </c>
      <c r="B51" s="141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1" t="str">
        <f>CO2eq!A85</f>
        <v>1.B.2.a.iii.1.</v>
      </c>
      <c r="B52" s="141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1" t="str">
        <f>CO2eq!A86</f>
        <v>1.B.2.a.iii.2.</v>
      </c>
      <c r="B53" s="141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1" t="str">
        <f>CO2eq!A87</f>
        <v>1.B.2.a.iii.3.</v>
      </c>
      <c r="B54" s="141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1" t="str">
        <f>CO2eq!A88</f>
        <v>1.B.2.a.iii.4.</v>
      </c>
      <c r="B55" s="141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1" t="str">
        <f>CO2eq!A89</f>
        <v>1.B.2.a.iii.5.</v>
      </c>
      <c r="B56" s="141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1" t="str">
        <f>CO2eq!A90</f>
        <v>1.B.2.a.iii.6.</v>
      </c>
      <c r="B57" s="141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1" t="str">
        <f>CO2eq!A92</f>
        <v>1.B.2.b.i.</v>
      </c>
      <c r="B58" s="141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1" t="str">
        <f>CO2eq!A93</f>
        <v>1.B.2.b.ii.</v>
      </c>
      <c r="B59" s="141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1" t="str">
        <f>CO2eq!A95</f>
        <v>1.B.2.b.iii.1.</v>
      </c>
      <c r="B60" s="141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1" t="str">
        <f>CO2eq!A96</f>
        <v>1.B.2.b.iii.2.</v>
      </c>
      <c r="B61" s="141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1" t="str">
        <f>CO2eq!A97</f>
        <v>1.B.2.b.iii.3.</v>
      </c>
      <c r="B62" s="141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1" t="str">
        <f>CO2eq!A98</f>
        <v>1.B.2.b.iii.4.</v>
      </c>
      <c r="B63" s="141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1" t="str">
        <f>CO2eq!A99</f>
        <v>1.B.2.b.iii.5.</v>
      </c>
      <c r="B64" s="141" t="str">
        <f>CO2eq!B99</f>
        <v>Distribución</v>
      </c>
      <c r="C64" s="94">
        <f>CO2eq!AE99</f>
        <v>0</v>
      </c>
      <c r="D64" s="94">
        <f t="shared" si="0"/>
        <v>0</v>
      </c>
    </row>
    <row r="65" spans="1:4" x14ac:dyDescent="0.25">
      <c r="A65" s="141" t="str">
        <f>CO2eq!A100</f>
        <v>1.B.2.b.iii.6.</v>
      </c>
      <c r="B65" s="141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1" t="str">
        <f>CO2eq!A101</f>
        <v>1.B.3.</v>
      </c>
      <c r="B66" s="141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1" t="str">
        <f>CO2eq!A104</f>
        <v>1.C.1.a.</v>
      </c>
      <c r="B67" s="141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1" t="str">
        <f>CO2eq!A105</f>
        <v>1.C.1.b.</v>
      </c>
      <c r="B68" s="141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1" t="str">
        <f>CO2eq!A106</f>
        <v>1.C.1.c.</v>
      </c>
      <c r="B69" s="141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1" t="str">
        <f>CO2eq!A108</f>
        <v>1.C.2.a.</v>
      </c>
      <c r="B70" s="141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1" t="str">
        <f>CO2eq!A109</f>
        <v>1.C.2.b.</v>
      </c>
      <c r="B71" s="141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1" t="str">
        <f>CO2eq!A110</f>
        <v>1.C.3.</v>
      </c>
      <c r="B72" s="141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1" t="str">
        <f>CO2eq!A113</f>
        <v>2.A.1.</v>
      </c>
      <c r="B73" s="141" t="str">
        <f>CO2eq!B113</f>
        <v>Producción de cemento</v>
      </c>
      <c r="C73" s="94">
        <f>CO2eq!AE113</f>
        <v>6.2493280604748276E-3</v>
      </c>
      <c r="D73" s="94">
        <f t="shared" si="1"/>
        <v>6.2493280604748276E-3</v>
      </c>
    </row>
    <row r="74" spans="1:4" x14ac:dyDescent="0.25">
      <c r="A74" s="141" t="str">
        <f>CO2eq!A114</f>
        <v>2.A.2.</v>
      </c>
      <c r="B74" s="141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1" t="str">
        <f>CO2eq!A115</f>
        <v>2.A.3.</v>
      </c>
      <c r="B75" s="141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2" t="str">
        <f>CO2eq!A116</f>
        <v>2.A.4.</v>
      </c>
      <c r="B76" s="142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1" t="str">
        <f>CO2eq!A123</f>
        <v>2.B.1.</v>
      </c>
      <c r="B77" s="141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1" t="str">
        <f>CO2eq!A124</f>
        <v>2.B.2.</v>
      </c>
      <c r="B78" s="141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1" t="str">
        <f>CO2eq!A125</f>
        <v>2.B.3.</v>
      </c>
      <c r="B79" s="141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1" t="str">
        <f>CO2eq!A126</f>
        <v>2.B.4.</v>
      </c>
      <c r="B80" s="141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1" t="str">
        <f>CO2eq!A127</f>
        <v>2.B.5.</v>
      </c>
      <c r="B81" s="141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1" t="str">
        <f>CO2eq!A128</f>
        <v>2.B.6.</v>
      </c>
      <c r="B82" s="141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1" t="str">
        <f>CO2eq!A129</f>
        <v>2.B.7.</v>
      </c>
      <c r="B83" s="141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1" t="str">
        <f>CO2eq!A131</f>
        <v>2.B.8.a.</v>
      </c>
      <c r="B84" s="141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1" t="str">
        <f>CO2eq!A132</f>
        <v>2.B.8.b.</v>
      </c>
      <c r="B85" s="141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1" t="str">
        <f>CO2eq!A133</f>
        <v>2.B.8.c.</v>
      </c>
      <c r="B86" s="141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1" t="str">
        <f>CO2eq!A134</f>
        <v>2.B.8.d.</v>
      </c>
      <c r="B87" s="141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1" t="str">
        <f>CO2eq!A135</f>
        <v>2.B.8.e.</v>
      </c>
      <c r="B88" s="141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1" t="str">
        <f>CO2eq!A136</f>
        <v>2.B.8.f.</v>
      </c>
      <c r="B89" s="141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1" t="str">
        <f>CO2eq!A138</f>
        <v>2.B.9.a.</v>
      </c>
      <c r="B90" s="141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1" t="str">
        <f>CO2eq!A139</f>
        <v>2.B.9.b.</v>
      </c>
      <c r="B91" s="141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1" t="str">
        <f>CO2eq!A140</f>
        <v>2.B.10.</v>
      </c>
      <c r="B92" s="141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1" t="str">
        <f>CO2eq!A142</f>
        <v>2.C.1.</v>
      </c>
      <c r="B93" s="141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1" t="str">
        <f>CO2eq!A143</f>
        <v>2.C.2.</v>
      </c>
      <c r="B94" s="141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1" t="str">
        <f>CO2eq!A144</f>
        <v>2.C.3.</v>
      </c>
      <c r="B95" s="141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1" t="str">
        <f>CO2eq!A145</f>
        <v>2.C.4.</v>
      </c>
      <c r="B96" s="141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1" t="str">
        <f>CO2eq!A146</f>
        <v>2.C.5.</v>
      </c>
      <c r="B97" s="141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1" t="str">
        <f>CO2eq!A147</f>
        <v>2.C.6.</v>
      </c>
      <c r="B98" s="141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1" t="str">
        <f>CO2eq!A148</f>
        <v>2.C.7.</v>
      </c>
      <c r="B99" s="141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1" t="str">
        <f>CO2eq!A150</f>
        <v>2.D.1.</v>
      </c>
      <c r="B100" s="141" t="str">
        <f>CO2eq!B150</f>
        <v>Uso de lubricantes</v>
      </c>
      <c r="C100" s="94">
        <f>CO2eq!AE150</f>
        <v>1.8758937941458067</v>
      </c>
      <c r="D100" s="94">
        <f t="shared" si="1"/>
        <v>1.8758937941458067</v>
      </c>
    </row>
    <row r="101" spans="1:4" x14ac:dyDescent="0.25">
      <c r="A101" s="141" t="str">
        <f>CO2eq!A151</f>
        <v>2.D.2.</v>
      </c>
      <c r="B101" s="141" t="str">
        <f>CO2eq!B151</f>
        <v>Uso de la cera de parafina</v>
      </c>
      <c r="C101" s="94">
        <f>CO2eq!AE151</f>
        <v>0.15113153469034718</v>
      </c>
      <c r="D101" s="94">
        <f t="shared" si="1"/>
        <v>0.15113153469034718</v>
      </c>
    </row>
    <row r="102" spans="1:4" x14ac:dyDescent="0.25">
      <c r="A102" s="141" t="str">
        <f>CO2eq!A152</f>
        <v>2.D.3.</v>
      </c>
      <c r="B102" s="141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1" t="str">
        <f>CO2eq!A153</f>
        <v>2.D.4.</v>
      </c>
      <c r="B103" s="141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1" t="str">
        <f>CO2eq!A155</f>
        <v>2.E.1.</v>
      </c>
      <c r="B104" s="141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1" t="str">
        <f>CO2eq!A156</f>
        <v>2.E.2.</v>
      </c>
      <c r="B105" s="141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1" t="str">
        <f>CO2eq!A157</f>
        <v>2.E.3.</v>
      </c>
      <c r="B106" s="141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1" t="str">
        <f>CO2eq!A158</f>
        <v>2.E.4.</v>
      </c>
      <c r="B107" s="141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1" t="str">
        <f>CO2eq!A159</f>
        <v>2.E.5.</v>
      </c>
      <c r="B108" s="141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1" t="str">
        <f>CO2eq!A162</f>
        <v>2.F.1.a.</v>
      </c>
      <c r="B109" s="141" t="str">
        <f>CO2eq!B162</f>
        <v>Refrigeración comercial</v>
      </c>
      <c r="C109" s="94">
        <f>CO2eq!AE162</f>
        <v>6.4892626308966648</v>
      </c>
      <c r="D109" s="94">
        <f t="shared" si="1"/>
        <v>6.4892626308966648</v>
      </c>
    </row>
    <row r="110" spans="1:4" x14ac:dyDescent="0.25">
      <c r="A110" s="141" t="str">
        <f>CO2eq!A163</f>
        <v>2.F.1.b.</v>
      </c>
      <c r="B110" s="141" t="str">
        <f>CO2eq!B163</f>
        <v>Refrigeración doméstica</v>
      </c>
      <c r="C110" s="94">
        <f>CO2eq!AE163</f>
        <v>1.3129276822247367</v>
      </c>
      <c r="D110" s="94">
        <f t="shared" si="1"/>
        <v>1.3129276822247367</v>
      </c>
    </row>
    <row r="111" spans="1:4" x14ac:dyDescent="0.25">
      <c r="A111" s="141" t="str">
        <f>CO2eq!A164</f>
        <v>2.F.1.c.</v>
      </c>
      <c r="B111" s="141" t="str">
        <f>CO2eq!B164</f>
        <v>Refrigeración industrial</v>
      </c>
      <c r="C111" s="94">
        <f>CO2eq!AE164</f>
        <v>6.334879635352757</v>
      </c>
      <c r="D111" s="94">
        <f t="shared" si="1"/>
        <v>6.334879635352757</v>
      </c>
    </row>
    <row r="112" spans="1:4" x14ac:dyDescent="0.25">
      <c r="A112" s="141" t="str">
        <f>CO2eq!A165</f>
        <v>2.F.1.d.</v>
      </c>
      <c r="B112" s="141" t="str">
        <f>CO2eq!B165</f>
        <v>Transporte refrigerado</v>
      </c>
      <c r="C112" s="94">
        <f>CO2eq!AE165</f>
        <v>0.25092285724432889</v>
      </c>
      <c r="D112" s="94">
        <f t="shared" si="1"/>
        <v>0.25092285724432889</v>
      </c>
    </row>
    <row r="113" spans="1:4" x14ac:dyDescent="0.25">
      <c r="A113" s="141" t="str">
        <f>CO2eq!A166</f>
        <v>2.F.1.e.</v>
      </c>
      <c r="B113" s="141" t="str">
        <f>CO2eq!B166</f>
        <v>Aire acondicionado fijo</v>
      </c>
      <c r="C113" s="94">
        <f>CO2eq!AE166</f>
        <v>10.365856412564597</v>
      </c>
      <c r="D113" s="94">
        <f t="shared" si="1"/>
        <v>10.365856412564597</v>
      </c>
    </row>
    <row r="114" spans="1:4" x14ac:dyDescent="0.25">
      <c r="A114" s="141" t="str">
        <f>CO2eq!A167</f>
        <v>2.F.1.f.</v>
      </c>
      <c r="B114" s="141" t="str">
        <f>CO2eq!B167</f>
        <v>Aire acondicionado móvil</v>
      </c>
      <c r="C114" s="94">
        <f>CO2eq!AE167</f>
        <v>10.756675974143771</v>
      </c>
      <c r="D114" s="94">
        <f t="shared" si="1"/>
        <v>10.756675974143771</v>
      </c>
    </row>
    <row r="115" spans="1:4" x14ac:dyDescent="0.25">
      <c r="A115" s="141" t="str">
        <f>CO2eq!A168</f>
        <v>2.F.2.</v>
      </c>
      <c r="B115" s="141" t="str">
        <f>CO2eq!B168</f>
        <v>Agentes espumantes</v>
      </c>
      <c r="C115" s="94">
        <f>CO2eq!AE168</f>
        <v>1.1604133363985589</v>
      </c>
      <c r="D115" s="94">
        <f t="shared" si="1"/>
        <v>1.1604133363985589</v>
      </c>
    </row>
    <row r="116" spans="1:4" x14ac:dyDescent="0.25">
      <c r="A116" s="141" t="str">
        <f>CO2eq!A169</f>
        <v>2.F.3.</v>
      </c>
      <c r="B116" s="141" t="str">
        <f>CO2eq!B169</f>
        <v>Protección contra incendios</v>
      </c>
      <c r="C116" s="94">
        <f>CO2eq!AE169</f>
        <v>1.603802272125205</v>
      </c>
      <c r="D116" s="94">
        <f t="shared" si="1"/>
        <v>1.603802272125205</v>
      </c>
    </row>
    <row r="117" spans="1:4" x14ac:dyDescent="0.25">
      <c r="A117" s="141" t="str">
        <f>CO2eq!A170</f>
        <v>2.F.4.</v>
      </c>
      <c r="B117" s="141" t="str">
        <f>CO2eq!B170</f>
        <v>Aerosoles</v>
      </c>
      <c r="C117" s="94">
        <f>CO2eq!AE170</f>
        <v>0.4039182408688039</v>
      </c>
      <c r="D117" s="94">
        <f t="shared" si="1"/>
        <v>0.4039182408688039</v>
      </c>
    </row>
    <row r="118" spans="1:4" x14ac:dyDescent="0.25">
      <c r="A118" s="141" t="str">
        <f>CO2eq!A171</f>
        <v>2.F.5.</v>
      </c>
      <c r="B118" s="141" t="str">
        <f>CO2eq!B171</f>
        <v>Solventes</v>
      </c>
      <c r="C118" s="94">
        <f>CO2eq!AE171</f>
        <v>0.19421344532491205</v>
      </c>
      <c r="D118" s="94">
        <f t="shared" si="1"/>
        <v>0.19421344532491205</v>
      </c>
    </row>
    <row r="119" spans="1:4" x14ac:dyDescent="0.25">
      <c r="A119" s="141" t="str">
        <f>CO2eq!A172</f>
        <v>2.F.6.</v>
      </c>
      <c r="B119" s="141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1" t="str">
        <f>CO2eq!A175</f>
        <v>2.G.1.a.</v>
      </c>
      <c r="B120" s="141" t="str">
        <f>CO2eq!B175</f>
        <v>Manufactura de equipos eléctricos</v>
      </c>
      <c r="C120" s="94">
        <f>CO2eq!AE175</f>
        <v>5.9905232354835747E-3</v>
      </c>
      <c r="D120" s="94">
        <f t="shared" si="1"/>
        <v>5.9905232354835747E-3</v>
      </c>
    </row>
    <row r="121" spans="1:4" x14ac:dyDescent="0.25">
      <c r="A121" s="141" t="str">
        <f>CO2eq!A176</f>
        <v>2.G.1.b.</v>
      </c>
      <c r="B121" s="141" t="str">
        <f>CO2eq!B176</f>
        <v>Uso de equipos eléctricos</v>
      </c>
      <c r="C121" s="94">
        <f>CO2eq!AE176</f>
        <v>2.4172422784577159E-2</v>
      </c>
      <c r="D121" s="94">
        <f t="shared" si="1"/>
        <v>2.4172422784577159E-2</v>
      </c>
    </row>
    <row r="122" spans="1:4" x14ac:dyDescent="0.25">
      <c r="A122" s="141" t="str">
        <f>CO2eq!A177</f>
        <v>2.G.1.c.</v>
      </c>
      <c r="B122" s="141" t="str">
        <f>CO2eq!B177</f>
        <v>Eliminación de equipos eléctricos</v>
      </c>
      <c r="C122" s="94">
        <f>CO2eq!AE177</f>
        <v>5.979571178798196E-4</v>
      </c>
      <c r="D122" s="94">
        <f t="shared" si="1"/>
        <v>5.979571178798196E-4</v>
      </c>
    </row>
    <row r="123" spans="1:4" x14ac:dyDescent="0.25">
      <c r="A123" s="141" t="str">
        <f>CO2eq!A179</f>
        <v>2.G.2.a.</v>
      </c>
      <c r="B123" s="141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1" t="str">
        <f>CO2eq!A180</f>
        <v>2.G.2.b.</v>
      </c>
      <c r="B124" s="141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1" t="str">
        <f>CO2eq!A181</f>
        <v>2.G.2.c.</v>
      </c>
      <c r="B125" s="141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1" t="str">
        <f>CO2eq!A183</f>
        <v>2.G.3.a.</v>
      </c>
      <c r="B126" s="141" t="str">
        <f>CO2eq!B183</f>
        <v>Aplicaciones médicas</v>
      </c>
      <c r="C126" s="94">
        <f>CO2eq!AE183</f>
        <v>4.6602793941352269E-3</v>
      </c>
      <c r="D126" s="94">
        <f t="shared" si="1"/>
        <v>4.6602793941352269E-3</v>
      </c>
    </row>
    <row r="127" spans="1:4" x14ac:dyDescent="0.25">
      <c r="A127" s="141" t="str">
        <f>CO2eq!A184</f>
        <v>2.G.3.b.</v>
      </c>
      <c r="B127" s="141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1" t="str">
        <f>CO2eq!A185</f>
        <v>2.G.3.c.</v>
      </c>
      <c r="B128" s="141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1" t="str">
        <f>CO2eq!A186</f>
        <v>2.G.4.</v>
      </c>
      <c r="B129" s="141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1" t="str">
        <f>CO2eq!A188</f>
        <v>2.H.1.</v>
      </c>
      <c r="B130" s="141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1" t="str">
        <f>CO2eq!A189</f>
        <v>2.H.2.</v>
      </c>
      <c r="B131" s="141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1" t="str">
        <f>CO2eq!A190</f>
        <v>2.H.3.</v>
      </c>
      <c r="B132" s="141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2" t="str">
        <f>CO2eq!A193</f>
        <v>3.A.1.</v>
      </c>
      <c r="B133" s="142" t="str">
        <f>CO2eq!B193</f>
        <v>Ganado vacuno</v>
      </c>
      <c r="C133" s="33">
        <f>CO2eq!AE193</f>
        <v>0.13532770696798382</v>
      </c>
      <c r="D133" s="94">
        <f t="shared" si="2"/>
        <v>0.13532770696798382</v>
      </c>
    </row>
    <row r="134" spans="1:4" x14ac:dyDescent="0.25">
      <c r="A134" s="141" t="str">
        <f>CO2eq!A201</f>
        <v>3.A.2.</v>
      </c>
      <c r="B134" s="141" t="str">
        <f>CO2eq!B201</f>
        <v>Ovinos</v>
      </c>
      <c r="C134" s="94">
        <f>CO2eq!AE201</f>
        <v>0.98913274300380727</v>
      </c>
      <c r="D134" s="94">
        <f t="shared" si="2"/>
        <v>0.98913274300380727</v>
      </c>
    </row>
    <row r="135" spans="1:4" x14ac:dyDescent="0.25">
      <c r="A135" s="142" t="str">
        <f>CO2eq!A202</f>
        <v>3.A.3.</v>
      </c>
      <c r="B135" s="142" t="str">
        <f>CO2eq!B202</f>
        <v>Porcinos</v>
      </c>
      <c r="C135" s="33">
        <f>CO2eq!AE202</f>
        <v>5.5814258784631969E-2</v>
      </c>
      <c r="D135" s="94">
        <f t="shared" si="2"/>
        <v>5.5814258784631969E-2</v>
      </c>
    </row>
    <row r="136" spans="1:4" x14ac:dyDescent="0.25">
      <c r="A136" s="141" t="str">
        <f>CO2eq!A207</f>
        <v>3.A.4.a.</v>
      </c>
      <c r="B136" s="141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1" t="str">
        <f>CO2eq!A208</f>
        <v>3.A.4.b.</v>
      </c>
      <c r="B137" s="141" t="str">
        <f>CO2eq!B208</f>
        <v>Caprinos</v>
      </c>
      <c r="C137" s="94">
        <f>CO2eq!AE208</f>
        <v>0.40668398695134594</v>
      </c>
      <c r="D137" s="94">
        <f t="shared" si="2"/>
        <v>0.40668398695134594</v>
      </c>
    </row>
    <row r="138" spans="1:4" x14ac:dyDescent="0.25">
      <c r="A138" s="141" t="str">
        <f>CO2eq!A209</f>
        <v>3.A.4.c.</v>
      </c>
      <c r="B138" s="141" t="str">
        <f>CO2eq!B209</f>
        <v>Equinos</v>
      </c>
      <c r="C138" s="94">
        <f>CO2eq!AE209</f>
        <v>3.3705000000000034E-2</v>
      </c>
      <c r="D138" s="94">
        <f t="shared" si="2"/>
        <v>3.3705000000000034E-2</v>
      </c>
    </row>
    <row r="139" spans="1:4" x14ac:dyDescent="0.25">
      <c r="A139" s="141" t="str">
        <f>CO2eq!A210</f>
        <v>3.A.4.d.</v>
      </c>
      <c r="B139" s="141" t="str">
        <f>CO2eq!B210</f>
        <v>Mulas y asnos</v>
      </c>
      <c r="C139" s="94">
        <f>CO2eq!AE210</f>
        <v>0.29210000000000025</v>
      </c>
      <c r="D139" s="94">
        <f t="shared" si="2"/>
        <v>0.29210000000000025</v>
      </c>
    </row>
    <row r="140" spans="1:4" x14ac:dyDescent="0.25">
      <c r="A140" s="141" t="str">
        <f>CO2eq!A211</f>
        <v>3.A.4.e.</v>
      </c>
      <c r="B140" s="141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1" t="str">
        <f>CO2eq!A212</f>
        <v>3.A.4.f.</v>
      </c>
      <c r="B141" s="141" t="str">
        <f>CO2eq!B212</f>
        <v>Camélidos (llamas y alpacas)</v>
      </c>
      <c r="C141" s="94">
        <f>CO2eq!AE212</f>
        <v>6.213139999999993</v>
      </c>
      <c r="D141" s="94">
        <f t="shared" si="2"/>
        <v>6.213139999999993</v>
      </c>
    </row>
    <row r="142" spans="1:4" x14ac:dyDescent="0.25">
      <c r="A142" s="141" t="str">
        <f>CO2eq!A214</f>
        <v>3.A.4.g.i.</v>
      </c>
      <c r="B142" s="141" t="str">
        <f>CO2eq!B214</f>
        <v>Ciervos</v>
      </c>
      <c r="C142" s="94">
        <f>CO2eq!AE214</f>
        <v>0</v>
      </c>
      <c r="D142" s="94">
        <f t="shared" si="2"/>
        <v>0</v>
      </c>
    </row>
    <row r="143" spans="1:4" x14ac:dyDescent="0.25">
      <c r="A143" s="141" t="str">
        <f>CO2eq!A215</f>
        <v>3.A.4.g.ii.</v>
      </c>
      <c r="B143" s="141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2" t="str">
        <f>CO2eq!A217</f>
        <v>3.B.1.</v>
      </c>
      <c r="B144" s="142" t="str">
        <f>CO2eq!B217</f>
        <v>Ganado vacuno</v>
      </c>
      <c r="C144" s="33">
        <f>CO2eq!AE217</f>
        <v>7.0032176708506666E-3</v>
      </c>
      <c r="D144" s="94">
        <f t="shared" si="2"/>
        <v>7.0032176708506666E-3</v>
      </c>
    </row>
    <row r="145" spans="1:4" x14ac:dyDescent="0.25">
      <c r="A145" s="141" t="str">
        <f>CO2eq!A225</f>
        <v>3.B.2.</v>
      </c>
      <c r="B145" s="141" t="str">
        <f>CO2eq!B225</f>
        <v>Ovinos</v>
      </c>
      <c r="C145" s="94">
        <f>CO2eq!AE225</f>
        <v>2.9673982290114215E-2</v>
      </c>
      <c r="D145" s="94">
        <f t="shared" si="2"/>
        <v>2.9673982290114215E-2</v>
      </c>
    </row>
    <row r="146" spans="1:4" x14ac:dyDescent="0.25">
      <c r="A146" s="142" t="str">
        <f>CO2eq!A226</f>
        <v>3.B.3.</v>
      </c>
      <c r="B146" s="142" t="str">
        <f>CO2eq!B226</f>
        <v>Porcinos</v>
      </c>
      <c r="C146" s="33">
        <f>CO2eq!AE226</f>
        <v>0.51933782330749922</v>
      </c>
      <c r="D146" s="94">
        <f t="shared" si="2"/>
        <v>0.51933782330749922</v>
      </c>
    </row>
    <row r="147" spans="1:4" x14ac:dyDescent="0.25">
      <c r="A147" s="141" t="str">
        <f>CO2eq!A231</f>
        <v>3.B.4.a.</v>
      </c>
      <c r="B147" s="141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1" t="str">
        <f>CO2eq!A232</f>
        <v>3.B.4.b.</v>
      </c>
      <c r="B148" s="141" t="str">
        <f>CO2eq!B232</f>
        <v>Caprinos</v>
      </c>
      <c r="C148" s="94">
        <f>CO2eq!AE232</f>
        <v>1.3827255556345765E-2</v>
      </c>
      <c r="D148" s="94">
        <f t="shared" si="2"/>
        <v>1.3827255556345765E-2</v>
      </c>
    </row>
    <row r="149" spans="1:4" x14ac:dyDescent="0.25">
      <c r="A149" s="141" t="str">
        <f>CO2eq!A233</f>
        <v>3.B.4.c.</v>
      </c>
      <c r="B149" s="141" t="str">
        <f>CO2eq!B233</f>
        <v>Equinos</v>
      </c>
      <c r="C149" s="94">
        <f>CO2eq!AE233</f>
        <v>3.0709000000000023E-3</v>
      </c>
      <c r="D149" s="94">
        <f t="shared" si="2"/>
        <v>3.0709000000000023E-3</v>
      </c>
    </row>
    <row r="150" spans="1:4" x14ac:dyDescent="0.25">
      <c r="A150" s="141" t="str">
        <f>CO2eq!A234</f>
        <v>3.B.4.d.</v>
      </c>
      <c r="B150" s="141" t="str">
        <f>CO2eq!B234</f>
        <v>Mulas y asnos</v>
      </c>
      <c r="C150" s="94">
        <f>CO2eq!AE234</f>
        <v>2.6289000000000021E-2</v>
      </c>
      <c r="D150" s="94">
        <f t="shared" si="2"/>
        <v>2.6289000000000021E-2</v>
      </c>
    </row>
    <row r="151" spans="1:4" x14ac:dyDescent="0.25">
      <c r="A151" s="141" t="str">
        <f>CO2eq!A235</f>
        <v>3.B.4.e.</v>
      </c>
      <c r="B151" s="141" t="str">
        <f>CO2eq!B235</f>
        <v>Aves de corral</v>
      </c>
      <c r="C151" s="94">
        <f>CO2eq!AE235</f>
        <v>5.6865879814037103E-2</v>
      </c>
      <c r="D151" s="94">
        <f t="shared" si="2"/>
        <v>5.6865879814037103E-2</v>
      </c>
    </row>
    <row r="152" spans="1:4" x14ac:dyDescent="0.25">
      <c r="A152" s="141" t="str">
        <f>CO2eq!A236</f>
        <v>3.B.4.f.</v>
      </c>
      <c r="B152" s="141" t="str">
        <f>CO2eq!B236</f>
        <v>Camélidos (llamas y alpacas)</v>
      </c>
      <c r="C152" s="94">
        <f>CO2eq!AE236</f>
        <v>1.4911535999999983</v>
      </c>
      <c r="D152" s="94">
        <f t="shared" si="2"/>
        <v>1.4911535999999983</v>
      </c>
    </row>
    <row r="153" spans="1:4" x14ac:dyDescent="0.25">
      <c r="A153" s="141" t="str">
        <f>CO2eq!A238</f>
        <v>3.B.4.g.i.</v>
      </c>
      <c r="B153" s="141" t="str">
        <f>CO2eq!B238</f>
        <v>Ciervos</v>
      </c>
      <c r="C153" s="94">
        <f>CO2eq!AE238</f>
        <v>0</v>
      </c>
      <c r="D153" s="94">
        <f t="shared" si="2"/>
        <v>0</v>
      </c>
    </row>
    <row r="154" spans="1:4" x14ac:dyDescent="0.25">
      <c r="A154" s="141" t="str">
        <f>CO2eq!A239</f>
        <v>3.B.4.g.ii.</v>
      </c>
      <c r="B154" s="141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1" t="str">
        <f>CO2eq!A241</f>
        <v>3.B.5.a.</v>
      </c>
      <c r="B155" s="141" t="str">
        <f>CO2eq!B241</f>
        <v>Ganado vacuno</v>
      </c>
      <c r="C155" s="94">
        <f>CO2eq!AE241</f>
        <v>0</v>
      </c>
      <c r="D155" s="94">
        <f t="shared" si="2"/>
        <v>0</v>
      </c>
    </row>
    <row r="156" spans="1:4" x14ac:dyDescent="0.25">
      <c r="A156" s="141" t="str">
        <f>CO2eq!A242</f>
        <v>3.B.5.b.</v>
      </c>
      <c r="B156" s="141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1" t="str">
        <f>CO2eq!A243</f>
        <v>3.B.5.c.</v>
      </c>
      <c r="B157" s="141" t="str">
        <f>CO2eq!B243</f>
        <v>Porcinos</v>
      </c>
      <c r="C157" s="94">
        <f>CO2eq!AE243</f>
        <v>2.7884980640031691E-2</v>
      </c>
      <c r="D157" s="94">
        <f t="shared" si="2"/>
        <v>2.7884980640031691E-2</v>
      </c>
    </row>
    <row r="158" spans="1:4" x14ac:dyDescent="0.25">
      <c r="A158" s="141" t="str">
        <f>CO2eq!A245</f>
        <v>3.B.5.d.i.</v>
      </c>
      <c r="B158" s="141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1" t="str">
        <f>CO2eq!A246</f>
        <v>3.B.5.d.ii.</v>
      </c>
      <c r="B159" s="141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1" t="str">
        <f>CO2eq!A247</f>
        <v>3.B.5.d.iii.</v>
      </c>
      <c r="B160" s="141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1" t="str">
        <f>CO2eq!A248</f>
        <v>3.B.5.d.iv.</v>
      </c>
      <c r="B161" s="141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1" t="str">
        <f>CO2eq!A249</f>
        <v>3.B.5.d.v.</v>
      </c>
      <c r="B162" s="141" t="str">
        <f>CO2eq!B249</f>
        <v>Aves de corral</v>
      </c>
      <c r="C162" s="94">
        <f>CO2eq!AE249</f>
        <v>9.3723565132904724E-2</v>
      </c>
      <c r="D162" s="94">
        <f t="shared" si="2"/>
        <v>9.3723565132904724E-2</v>
      </c>
    </row>
    <row r="163" spans="1:4" x14ac:dyDescent="0.25">
      <c r="A163" s="141" t="str">
        <f>CO2eq!A250</f>
        <v>3.B.5.d.vi.</v>
      </c>
      <c r="B163" s="141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1" t="str">
        <f>CO2eq!A251</f>
        <v>3.B.5.d.vii.</v>
      </c>
      <c r="B164" s="141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2" t="str">
        <f>CO2eq!A252</f>
        <v>3.C.</v>
      </c>
      <c r="B165" s="142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1" t="str">
        <f>CO2eq!A259</f>
        <v>3.D.1.a.</v>
      </c>
      <c r="B166" s="141" t="str">
        <f>CO2eq!B259</f>
        <v>Fertilizante inorgánicos</v>
      </c>
      <c r="C166" s="94">
        <f>CO2eq!AE259</f>
        <v>1.8771410715075507</v>
      </c>
      <c r="D166" s="94">
        <f t="shared" si="2"/>
        <v>1.8771410715075507</v>
      </c>
    </row>
    <row r="167" spans="1:4" x14ac:dyDescent="0.25">
      <c r="A167" s="141" t="str">
        <f>CO2eq!A261</f>
        <v>3.D.1.b.i.</v>
      </c>
      <c r="B167" s="141" t="str">
        <f>CO2eq!B261</f>
        <v>Estiércol animal aplicado a los suelos</v>
      </c>
      <c r="C167" s="94">
        <f>CO2eq!AE261</f>
        <v>0.30200781987684144</v>
      </c>
      <c r="D167" s="94">
        <f t="shared" si="2"/>
        <v>0.30200781987684144</v>
      </c>
    </row>
    <row r="168" spans="1:4" x14ac:dyDescent="0.25">
      <c r="A168" s="141" t="str">
        <f>CO2eq!A262</f>
        <v>3.D.1.b.ii.</v>
      </c>
      <c r="B168" s="141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1" t="str">
        <f>CO2eq!A263</f>
        <v>3.D.1.b.iii.</v>
      </c>
      <c r="B169" s="141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1" t="str">
        <f>CO2eq!A264</f>
        <v>3.D.1.c.</v>
      </c>
      <c r="B170" s="141" t="str">
        <f>CO2eq!B264</f>
        <v>Orina y estiércol depositado por animales de pastoreo</v>
      </c>
      <c r="C170" s="94">
        <f>CO2eq!AE264</f>
        <v>3.9449456906373954</v>
      </c>
      <c r="D170" s="94">
        <f t="shared" si="2"/>
        <v>3.9449456906373954</v>
      </c>
    </row>
    <row r="171" spans="1:4" x14ac:dyDescent="0.25">
      <c r="A171" s="141" t="str">
        <f>CO2eq!A265</f>
        <v>3.D.1.d.</v>
      </c>
      <c r="B171" s="141" t="str">
        <f>CO2eq!B265</f>
        <v>Residuos de cosechas</v>
      </c>
      <c r="C171" s="94">
        <f>CO2eq!AE265</f>
        <v>0.43954131229185978</v>
      </c>
      <c r="D171" s="94">
        <f t="shared" si="2"/>
        <v>0.43954131229185978</v>
      </c>
    </row>
    <row r="172" spans="1:4" x14ac:dyDescent="0.25">
      <c r="A172" s="141" t="str">
        <f>CO2eq!A266</f>
        <v>3.D.1.e.</v>
      </c>
      <c r="B172" s="141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1" t="str">
        <f>CO2eq!A267</f>
        <v>3.D.1.f.</v>
      </c>
      <c r="B173" s="141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1" t="str">
        <f>CO2eq!A268</f>
        <v>3.D.1.g.</v>
      </c>
      <c r="B174" s="141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1" t="str">
        <f>CO2eq!A271</f>
        <v>3.D.2.a.i</v>
      </c>
      <c r="B175" s="141" t="str">
        <f>CO2eq!B271</f>
        <v>Fertilizante inorgánicos</v>
      </c>
      <c r="C175" s="94">
        <f>CO2eq!AE271</f>
        <v>0.18771410715075509</v>
      </c>
      <c r="D175" s="94">
        <f t="shared" si="2"/>
        <v>0.18771410715075509</v>
      </c>
    </row>
    <row r="176" spans="1:4" x14ac:dyDescent="0.25">
      <c r="A176" s="141" t="str">
        <f>CO2eq!A273</f>
        <v>3.D.2.a.ii.1.</v>
      </c>
      <c r="B176" s="141" t="str">
        <f>CO2eq!B273</f>
        <v>Estiércol animal aplicado a los suelos</v>
      </c>
      <c r="C176" s="94">
        <f>CO2eq!AE273</f>
        <v>6.0401563975368298E-2</v>
      </c>
      <c r="D176" s="94">
        <f t="shared" si="2"/>
        <v>6.0401563975368298E-2</v>
      </c>
    </row>
    <row r="177" spans="1:4" x14ac:dyDescent="0.25">
      <c r="A177" s="141" t="str">
        <f>CO2eq!A274</f>
        <v>3.D.2.a.ii.2.</v>
      </c>
      <c r="B177" s="141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1" t="str">
        <f>CO2eq!A275</f>
        <v>3.D.2.a.ii.3.</v>
      </c>
      <c r="B178" s="141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1" t="str">
        <f>CO2eq!A276</f>
        <v>3.D.2.a.iii.</v>
      </c>
      <c r="B179" s="141" t="str">
        <f>CO2eq!B276</f>
        <v>Orina y estiércol depositado por animales de pastoreo</v>
      </c>
      <c r="C179" s="94">
        <f>CO2eq!AE276</f>
        <v>0.78404517956042663</v>
      </c>
      <c r="D179" s="94">
        <f t="shared" si="2"/>
        <v>0.78404517956042663</v>
      </c>
    </row>
    <row r="180" spans="1:4" x14ac:dyDescent="0.25">
      <c r="A180" s="141" t="str">
        <f>CO2eq!A278</f>
        <v>3.D.2.b.i.</v>
      </c>
      <c r="B180" s="141" t="str">
        <f>CO2eq!B278</f>
        <v>Fertilizante inorgánicos</v>
      </c>
      <c r="C180" s="94">
        <f>CO2eq!AE278</f>
        <v>0</v>
      </c>
      <c r="D180" s="94">
        <f t="shared" si="2"/>
        <v>0</v>
      </c>
    </row>
    <row r="181" spans="1:4" x14ac:dyDescent="0.25">
      <c r="A181" s="141" t="str">
        <f>CO2eq!A280</f>
        <v>3.D.2.b.ii.1.</v>
      </c>
      <c r="B181" s="141" t="str">
        <f>CO2eq!B280</f>
        <v>Estiércol animal aplicado a los suelos</v>
      </c>
      <c r="C181" s="94">
        <f>CO2eq!AE280</f>
        <v>0</v>
      </c>
      <c r="D181" s="94">
        <f t="shared" si="2"/>
        <v>0</v>
      </c>
    </row>
    <row r="182" spans="1:4" x14ac:dyDescent="0.25">
      <c r="A182" s="141" t="str">
        <f>CO2eq!A281</f>
        <v>3.D.2.b.ii.2.</v>
      </c>
      <c r="B182" s="141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1" t="str">
        <f>CO2eq!A282</f>
        <v>3.D.2.b.ii.3.</v>
      </c>
      <c r="B183" s="141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1" t="str">
        <f>CO2eq!A283</f>
        <v>3.D.2.b.iii.</v>
      </c>
      <c r="B184" s="141" t="str">
        <f>CO2eq!B283</f>
        <v>Orina y estiércol depositado por animales de pastoreo</v>
      </c>
      <c r="C184" s="94">
        <f>CO2eq!AE283</f>
        <v>0</v>
      </c>
      <c r="D184" s="94">
        <f t="shared" si="2"/>
        <v>0</v>
      </c>
    </row>
    <row r="185" spans="1:4" x14ac:dyDescent="0.25">
      <c r="A185" s="141" t="str">
        <f>CO2eq!A284</f>
        <v>3.D.2.b.iv.</v>
      </c>
      <c r="B185" s="141" t="str">
        <f>CO2eq!B284</f>
        <v>Residuos de cosechas</v>
      </c>
      <c r="C185" s="94">
        <f>CO2eq!AE284</f>
        <v>0</v>
      </c>
      <c r="D185" s="94">
        <f t="shared" si="2"/>
        <v>0</v>
      </c>
    </row>
    <row r="186" spans="1:4" x14ac:dyDescent="0.25">
      <c r="A186" s="141" t="str">
        <f>CO2eq!A285</f>
        <v>3.D.2.b.v.</v>
      </c>
      <c r="B186" s="141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1" t="str">
        <f>CO2eq!A286</f>
        <v>3.E.</v>
      </c>
      <c r="B187" s="141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2" t="str">
        <f>CO2eq!A287</f>
        <v>3.F.</v>
      </c>
      <c r="B188" s="142" t="str">
        <f>CO2eq!B287</f>
        <v>Quema de residuos agrícola en el campo</v>
      </c>
      <c r="C188" s="33">
        <f>CO2eq!AE287</f>
        <v>9.9293666399999977E-4</v>
      </c>
      <c r="D188" s="94">
        <f t="shared" si="2"/>
        <v>9.9293666399999977E-4</v>
      </c>
    </row>
    <row r="189" spans="1:4" x14ac:dyDescent="0.25">
      <c r="A189" s="142" t="str">
        <f>CO2eq!A291</f>
        <v>3.G.</v>
      </c>
      <c r="B189" s="142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1" t="str">
        <f>CO2eq!A294</f>
        <v>3.H.</v>
      </c>
      <c r="B190" s="141" t="str">
        <f>CO2eq!B294</f>
        <v>Aplicación de urea</v>
      </c>
      <c r="C190" s="94">
        <f>CO2eq!AE294</f>
        <v>0.56255995093715772</v>
      </c>
      <c r="D190" s="94">
        <f t="shared" si="2"/>
        <v>0.56255995093715772</v>
      </c>
    </row>
    <row r="191" spans="1:4" x14ac:dyDescent="0.25">
      <c r="A191" s="141" t="str">
        <f>CO2eq!A295</f>
        <v>3.I.</v>
      </c>
      <c r="B191" s="141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1" t="str">
        <f>CO2eq!A296</f>
        <v>3.J.</v>
      </c>
      <c r="B192" s="141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1" t="str">
        <f>CO2eq!A303</f>
        <v>4.A.1.a.i.1.a.</v>
      </c>
      <c r="B193" s="141" t="str">
        <f>CO2eq!B303</f>
        <v>Alerce</v>
      </c>
      <c r="C193" s="94">
        <f>CO2eq!AE303</f>
        <v>0</v>
      </c>
      <c r="D193" s="94">
        <f t="shared" si="2"/>
        <v>0</v>
      </c>
    </row>
    <row r="194" spans="1:4" x14ac:dyDescent="0.25">
      <c r="A194" s="141" t="str">
        <f>CO2eq!A304</f>
        <v>4.A.1.a.i.1.b.</v>
      </c>
      <c r="B194" s="141" t="str">
        <f>CO2eq!B304</f>
        <v>Ciprés Guaitecas</v>
      </c>
      <c r="C194" s="94">
        <f>CO2eq!AE304</f>
        <v>0</v>
      </c>
      <c r="D194" s="94">
        <f t="shared" si="2"/>
        <v>0</v>
      </c>
    </row>
    <row r="195" spans="1:4" x14ac:dyDescent="0.25">
      <c r="A195" s="141" t="str">
        <f>CO2eq!A305</f>
        <v>4.A.1.a.i.1.c.</v>
      </c>
      <c r="B195" s="141" t="str">
        <f>CO2eq!B305</f>
        <v>Araucaria</v>
      </c>
      <c r="C195" s="94">
        <f>CO2eq!AE305</f>
        <v>0</v>
      </c>
      <c r="D195" s="94">
        <f t="shared" ref="D195:D254" si="3">ABS(C195)</f>
        <v>0</v>
      </c>
    </row>
    <row r="196" spans="1:4" x14ac:dyDescent="0.25">
      <c r="A196" s="141" t="str">
        <f>CO2eq!A306</f>
        <v>4.A.1.a.i.1.d.</v>
      </c>
      <c r="B196" s="141" t="str">
        <f>CO2eq!B306</f>
        <v>Ciprés Cordillera</v>
      </c>
      <c r="C196" s="94">
        <f>CO2eq!AE306</f>
        <v>0</v>
      </c>
      <c r="D196" s="94">
        <f t="shared" si="3"/>
        <v>0</v>
      </c>
    </row>
    <row r="197" spans="1:4" x14ac:dyDescent="0.25">
      <c r="A197" s="141" t="str">
        <f>CO2eq!A307</f>
        <v>4.A.1.a.i.1.e.</v>
      </c>
      <c r="B197" s="141" t="str">
        <f>CO2eq!B307</f>
        <v>Palma Chilena</v>
      </c>
      <c r="C197" s="94">
        <f>CO2eq!AE307</f>
        <v>0</v>
      </c>
      <c r="D197" s="94">
        <f t="shared" si="3"/>
        <v>0</v>
      </c>
    </row>
    <row r="198" spans="1:4" x14ac:dyDescent="0.25">
      <c r="A198" s="141" t="str">
        <f>CO2eq!A308</f>
        <v>4.A.1.a.i.1.f.</v>
      </c>
      <c r="B198" s="141" t="str">
        <f>CO2eq!B308</f>
        <v>Lenga</v>
      </c>
      <c r="C198" s="94">
        <f>CO2eq!AE308</f>
        <v>0</v>
      </c>
      <c r="D198" s="94">
        <f t="shared" si="3"/>
        <v>0</v>
      </c>
    </row>
    <row r="199" spans="1:4" x14ac:dyDescent="0.25">
      <c r="A199" s="141" t="str">
        <f>CO2eq!A309</f>
        <v>4.A.1.a.i.1.g.</v>
      </c>
      <c r="B199" s="141" t="str">
        <f>CO2eq!B309</f>
        <v>Coihue Magallanes</v>
      </c>
      <c r="C199" s="94">
        <f>CO2eq!AE309</f>
        <v>0</v>
      </c>
      <c r="D199" s="94">
        <f t="shared" si="3"/>
        <v>0</v>
      </c>
    </row>
    <row r="200" spans="1:4" x14ac:dyDescent="0.25">
      <c r="A200" s="141" t="str">
        <f>CO2eq!A310</f>
        <v>4.A.1.a.i.1.h.</v>
      </c>
      <c r="B200" s="141" t="str">
        <f>CO2eq!B310</f>
        <v>Ro-Hualo</v>
      </c>
      <c r="C200" s="94">
        <f>CO2eq!AE310</f>
        <v>0</v>
      </c>
      <c r="D200" s="94">
        <f t="shared" si="3"/>
        <v>0</v>
      </c>
    </row>
    <row r="201" spans="1:4" x14ac:dyDescent="0.25">
      <c r="A201" s="141" t="str">
        <f>CO2eq!A311</f>
        <v>4.A.1.a.i.1.i.</v>
      </c>
      <c r="B201" s="141" t="str">
        <f>CO2eq!B311</f>
        <v>RoRaCo</v>
      </c>
      <c r="C201" s="94">
        <f>CO2eq!AE311</f>
        <v>0</v>
      </c>
      <c r="D201" s="94">
        <f t="shared" si="3"/>
        <v>0</v>
      </c>
    </row>
    <row r="202" spans="1:4" x14ac:dyDescent="0.25">
      <c r="A202" s="141" t="str">
        <f>CO2eq!A312</f>
        <v>4.A.1.a.i.1.j.</v>
      </c>
      <c r="B202" s="141" t="str">
        <f>CO2eq!B312</f>
        <v>CoRaTe</v>
      </c>
      <c r="C202" s="94">
        <f>CO2eq!AE312</f>
        <v>0</v>
      </c>
      <c r="D202" s="94">
        <f t="shared" si="3"/>
        <v>0</v>
      </c>
    </row>
    <row r="203" spans="1:4" x14ac:dyDescent="0.25">
      <c r="A203" s="141" t="str">
        <f>CO2eq!A313</f>
        <v>4.A.1.a.i.1.k.</v>
      </c>
      <c r="B203" s="141" t="str">
        <f>CO2eq!B313</f>
        <v>Esclerófilo</v>
      </c>
      <c r="C203" s="94">
        <f>CO2eq!AE313</f>
        <v>-21.063127025749662</v>
      </c>
      <c r="D203" s="94">
        <f t="shared" si="3"/>
        <v>21.063127025749662</v>
      </c>
    </row>
    <row r="204" spans="1:4" x14ac:dyDescent="0.25">
      <c r="A204" s="141" t="str">
        <f>CO2eq!A314</f>
        <v>4.A.1.a.i.1.l.</v>
      </c>
      <c r="B204" s="141" t="str">
        <f>CO2eq!B314</f>
        <v>Siempreverde</v>
      </c>
      <c r="C204" s="94">
        <f>CO2eq!AE314</f>
        <v>0</v>
      </c>
      <c r="D204" s="94">
        <f t="shared" si="3"/>
        <v>0</v>
      </c>
    </row>
    <row r="205" spans="1:4" x14ac:dyDescent="0.25">
      <c r="A205" s="142" t="str">
        <f>CO2eq!A315</f>
        <v>4.A.1.a.i.2.</v>
      </c>
      <c r="B205" s="142" t="str">
        <f>CO2eq!B315</f>
        <v>Planes de manejo (Ley Bosque nativo)</v>
      </c>
      <c r="C205" s="33">
        <f>CO2eq!AE315</f>
        <v>-9.7279201506044757</v>
      </c>
      <c r="D205" s="94">
        <f t="shared" si="3"/>
        <v>9.7279201506044757</v>
      </c>
    </row>
    <row r="206" spans="1:4" x14ac:dyDescent="0.25">
      <c r="A206" s="142" t="str">
        <f>CO2eq!A328</f>
        <v>4.A.1.a.i.3.</v>
      </c>
      <c r="B206" s="142" t="str">
        <f>CO2eq!B328</f>
        <v>Parques y reservas nacionales</v>
      </c>
      <c r="C206" s="33">
        <f>CO2eq!AE328</f>
        <v>0</v>
      </c>
      <c r="D206" s="94">
        <f t="shared" si="3"/>
        <v>0</v>
      </c>
    </row>
    <row r="207" spans="1:4" x14ac:dyDescent="0.25">
      <c r="A207" s="142" t="str">
        <f>CO2eq!A341</f>
        <v>4.A.1.a.ii.</v>
      </c>
      <c r="B207" s="142" t="str">
        <f>CO2eq!B341</f>
        <v>Plantaciones forestales</v>
      </c>
      <c r="C207" s="33">
        <f>CO2eq!AE341</f>
        <v>-156.04294860995211</v>
      </c>
      <c r="D207" s="94">
        <f t="shared" si="3"/>
        <v>156.04294860995211</v>
      </c>
    </row>
    <row r="208" spans="1:4" x14ac:dyDescent="0.25">
      <c r="A208" s="141" t="str">
        <f>CO2eq!A351</f>
        <v>4.A.1.b.i.1.</v>
      </c>
      <c r="B208" s="141" t="str">
        <f>CO2eq!B351</f>
        <v>Trozas P. radiata</v>
      </c>
      <c r="C208" s="94">
        <f>CO2eq!AE351</f>
        <v>0</v>
      </c>
      <c r="D208" s="94">
        <f t="shared" si="3"/>
        <v>0</v>
      </c>
    </row>
    <row r="209" spans="1:4" x14ac:dyDescent="0.25">
      <c r="A209" s="141" t="str">
        <f>CO2eq!A352</f>
        <v>4.A.1.b.i.2.</v>
      </c>
      <c r="B209" s="141" t="str">
        <f>CO2eq!B352</f>
        <v>Trozas Eucalyptus spp.</v>
      </c>
      <c r="C209" s="94">
        <f>CO2eq!AE352</f>
        <v>0</v>
      </c>
      <c r="D209" s="94">
        <f t="shared" si="3"/>
        <v>0</v>
      </c>
    </row>
    <row r="210" spans="1:4" x14ac:dyDescent="0.25">
      <c r="A210" s="141" t="str">
        <f>CO2eq!A353</f>
        <v>4.A.1.b.i.3.</v>
      </c>
      <c r="B210" s="141" t="str">
        <f>CO2eq!B353</f>
        <v>Trozas otras exóticas</v>
      </c>
      <c r="C210" s="94">
        <f>CO2eq!AE353</f>
        <v>0</v>
      </c>
      <c r="D210" s="94">
        <f t="shared" si="3"/>
        <v>0</v>
      </c>
    </row>
    <row r="211" spans="1:4" x14ac:dyDescent="0.25">
      <c r="A211" s="141" t="str">
        <f>CO2eq!A354</f>
        <v>4.A.1.b.i.4.</v>
      </c>
      <c r="B211" s="141" t="str">
        <f>CO2eq!B354</f>
        <v>Trozas especies nativas</v>
      </c>
      <c r="C211" s="94">
        <f>CO2eq!AE354</f>
        <v>0</v>
      </c>
      <c r="D211" s="94">
        <f t="shared" si="3"/>
        <v>0</v>
      </c>
    </row>
    <row r="212" spans="1:4" x14ac:dyDescent="0.25">
      <c r="A212" s="141" t="str">
        <f>CO2eq!A356</f>
        <v>4.A.1.b.ii.1.</v>
      </c>
      <c r="B212" s="141" t="str">
        <f>CO2eq!B356</f>
        <v>Leña especies nativas</v>
      </c>
      <c r="C212" s="94">
        <f>CO2eq!AE356</f>
        <v>0</v>
      </c>
      <c r="D212" s="94">
        <f t="shared" si="3"/>
        <v>0</v>
      </c>
    </row>
    <row r="213" spans="1:4" x14ac:dyDescent="0.25">
      <c r="A213" s="141" t="str">
        <f>CO2eq!A357</f>
        <v>4.A.1.b.ii.2.</v>
      </c>
      <c r="B213" s="141" t="str">
        <f>CO2eq!B357</f>
        <v>Leña especies exótica</v>
      </c>
      <c r="C213" s="94">
        <f>CO2eq!AE357</f>
        <v>0</v>
      </c>
      <c r="D213" s="94">
        <f t="shared" si="3"/>
        <v>0</v>
      </c>
    </row>
    <row r="214" spans="1:4" x14ac:dyDescent="0.25">
      <c r="A214" s="142" t="str">
        <f>CO2eq!A359</f>
        <v>4.A.1.b.iii.1.</v>
      </c>
      <c r="B214" s="142" t="str">
        <f>CO2eq!B359</f>
        <v>Incendios</v>
      </c>
      <c r="C214" s="33">
        <f>CO2eq!AE359</f>
        <v>0</v>
      </c>
      <c r="D214" s="94">
        <f t="shared" si="3"/>
        <v>0</v>
      </c>
    </row>
    <row r="215" spans="1:4" x14ac:dyDescent="0.25">
      <c r="A215" s="142" t="str">
        <f>CO2eq!A364</f>
        <v>4.A.1.c.</v>
      </c>
      <c r="B215" s="142" t="str">
        <f>CO2eq!B364</f>
        <v>Tierras forestales con cambio de vegetación</v>
      </c>
      <c r="C215" s="33">
        <f>CO2eq!AE364</f>
        <v>0</v>
      </c>
      <c r="D215" s="94">
        <f t="shared" si="3"/>
        <v>0</v>
      </c>
    </row>
    <row r="216" spans="1:4" x14ac:dyDescent="0.25">
      <c r="A216" s="141" t="str">
        <f>CO2eq!A369</f>
        <v>4.A.2.a.i.</v>
      </c>
      <c r="B216" s="141" t="str">
        <f>CO2eq!B369</f>
        <v>Tierras de cultivo convertidas en bosque nativo</v>
      </c>
      <c r="C216" s="94">
        <f>CO2eq!AE369</f>
        <v>0</v>
      </c>
      <c r="D216" s="94">
        <f t="shared" si="3"/>
        <v>0</v>
      </c>
    </row>
    <row r="217" spans="1:4" x14ac:dyDescent="0.25">
      <c r="A217" s="141" t="str">
        <f>CO2eq!A370</f>
        <v>4.A.2.a.ii.</v>
      </c>
      <c r="B217" s="141" t="str">
        <f>CO2eq!B370</f>
        <v>Tierras de cultivo convertidas en plantaciones forestales</v>
      </c>
      <c r="C217" s="94">
        <f>CO2eq!AE370</f>
        <v>0</v>
      </c>
      <c r="D217" s="94">
        <f t="shared" si="3"/>
        <v>0</v>
      </c>
    </row>
    <row r="218" spans="1:4" x14ac:dyDescent="0.25">
      <c r="A218" s="141" t="str">
        <f>CO2eq!A372</f>
        <v>4.A.2.b.i.</v>
      </c>
      <c r="B218" s="141" t="str">
        <f>CO2eq!B372</f>
        <v>Pastizales convertidos en bosque nativo</v>
      </c>
      <c r="C218" s="94">
        <f>CO2eq!AE372</f>
        <v>0</v>
      </c>
      <c r="D218" s="94">
        <f t="shared" si="3"/>
        <v>0</v>
      </c>
    </row>
    <row r="219" spans="1:4" x14ac:dyDescent="0.25">
      <c r="A219" s="141" t="str">
        <f>CO2eq!A373</f>
        <v>4.A.2.b.ii.</v>
      </c>
      <c r="B219" s="141" t="str">
        <f>CO2eq!B373</f>
        <v>Pastizales convertidos en plantaciones forestales</v>
      </c>
      <c r="C219" s="94">
        <f>CO2eq!AE373</f>
        <v>-3.5302077382598376</v>
      </c>
      <c r="D219" s="94">
        <f t="shared" si="3"/>
        <v>3.5302077382598376</v>
      </c>
    </row>
    <row r="220" spans="1:4" x14ac:dyDescent="0.25">
      <c r="A220" s="141" t="str">
        <f>CO2eq!A375</f>
        <v>4.A.2.c.i.</v>
      </c>
      <c r="B220" s="141" t="str">
        <f>CO2eq!B375</f>
        <v>Humedales convertidos en bosque nativo</v>
      </c>
      <c r="C220" s="94">
        <f>CO2eq!AE375</f>
        <v>0</v>
      </c>
      <c r="D220" s="94">
        <f t="shared" si="3"/>
        <v>0</v>
      </c>
    </row>
    <row r="221" spans="1:4" x14ac:dyDescent="0.25">
      <c r="A221" s="141" t="str">
        <f>CO2eq!A376</f>
        <v>4.A.2.c.ii.</v>
      </c>
      <c r="B221" s="141" t="str">
        <f>CO2eq!B376</f>
        <v>Humedales convertidos en plantaciones forestales</v>
      </c>
      <c r="C221" s="94">
        <f>CO2eq!AE376</f>
        <v>0</v>
      </c>
      <c r="D221" s="94">
        <f t="shared" si="3"/>
        <v>0</v>
      </c>
    </row>
    <row r="222" spans="1:4" x14ac:dyDescent="0.25">
      <c r="A222" s="141" t="str">
        <f>CO2eq!A378</f>
        <v>4.A.2.d.i.</v>
      </c>
      <c r="B222" s="141" t="str">
        <f>CO2eq!B378</f>
        <v>Asentamientos convertidos en bosque nativo</v>
      </c>
      <c r="C222" s="94">
        <f>CO2eq!AE378</f>
        <v>0</v>
      </c>
      <c r="D222" s="94">
        <f t="shared" si="3"/>
        <v>0</v>
      </c>
    </row>
    <row r="223" spans="1:4" x14ac:dyDescent="0.25">
      <c r="A223" s="141" t="str">
        <f>CO2eq!A379</f>
        <v>4.A.2.d.ii.</v>
      </c>
      <c r="B223" s="141" t="str">
        <f>CO2eq!B379</f>
        <v>Asentamientos convertidos en plantaciones forestales</v>
      </c>
      <c r="C223" s="94">
        <f>CO2eq!AE379</f>
        <v>0</v>
      </c>
      <c r="D223" s="94">
        <f t="shared" si="3"/>
        <v>0</v>
      </c>
    </row>
    <row r="224" spans="1:4" x14ac:dyDescent="0.25">
      <c r="A224" s="141" t="str">
        <f>CO2eq!A381</f>
        <v>4.A.2.e.i.</v>
      </c>
      <c r="B224" s="141" t="str">
        <f>CO2eq!B381</f>
        <v>Otras tierras convertidas en bosque nativo</v>
      </c>
      <c r="C224" s="94">
        <f>CO2eq!AE381</f>
        <v>0</v>
      </c>
      <c r="D224" s="94">
        <f t="shared" si="3"/>
        <v>0</v>
      </c>
    </row>
    <row r="225" spans="1:4" x14ac:dyDescent="0.25">
      <c r="A225" s="141" t="str">
        <f>CO2eq!A382</f>
        <v>4.A.2.e.ii.</v>
      </c>
      <c r="B225" s="141" t="str">
        <f>CO2eq!B382</f>
        <v>Otras tierras convertidas en plantaciones forestales</v>
      </c>
      <c r="C225" s="94">
        <f>CO2eq!AE382</f>
        <v>0</v>
      </c>
      <c r="D225" s="94">
        <f t="shared" si="3"/>
        <v>0</v>
      </c>
    </row>
    <row r="226" spans="1:4" x14ac:dyDescent="0.25">
      <c r="A226" s="141" t="str">
        <f>CO2eq!A384</f>
        <v>4.B.1.</v>
      </c>
      <c r="B226" s="141" t="str">
        <f>CO2eq!B384</f>
        <v>Tierras de cultivo que permanecen como tales</v>
      </c>
      <c r="C226" s="94">
        <f>CO2eq!AE384</f>
        <v>0</v>
      </c>
      <c r="D226" s="94">
        <f t="shared" si="3"/>
        <v>0</v>
      </c>
    </row>
    <row r="227" spans="1:4" x14ac:dyDescent="0.25">
      <c r="A227" s="142" t="str">
        <f>CO2eq!A385</f>
        <v>4.B.2.</v>
      </c>
      <c r="B227" s="142" t="str">
        <f>CO2eq!B385</f>
        <v>Tierras convertidas en tierras de cultivo</v>
      </c>
      <c r="C227" s="33">
        <f>CO2eq!AE385</f>
        <v>0</v>
      </c>
      <c r="D227" s="94">
        <f t="shared" si="3"/>
        <v>0</v>
      </c>
    </row>
    <row r="228" spans="1:4" x14ac:dyDescent="0.25">
      <c r="A228" s="141" t="str">
        <f>CO2eq!A392</f>
        <v>4.C.1.</v>
      </c>
      <c r="B228" s="141" t="str">
        <f>CO2eq!B392</f>
        <v>Pastizales que permanecen como tales</v>
      </c>
      <c r="C228" s="94">
        <f>CO2eq!AE392</f>
        <v>1.6523007999999999E-4</v>
      </c>
      <c r="D228" s="94">
        <f t="shared" si="3"/>
        <v>1.6523007999999999E-4</v>
      </c>
    </row>
    <row r="229" spans="1:4" x14ac:dyDescent="0.25">
      <c r="A229" s="142" t="str">
        <f>CO2eq!A393</f>
        <v>4.C.2.</v>
      </c>
      <c r="B229" s="142" t="str">
        <f>CO2eq!B393</f>
        <v>Tierras convertidas en pastizales</v>
      </c>
      <c r="C229" s="33">
        <f>CO2eq!AE393</f>
        <v>0</v>
      </c>
      <c r="D229" s="94">
        <f t="shared" si="3"/>
        <v>0</v>
      </c>
    </row>
    <row r="230" spans="1:4" x14ac:dyDescent="0.25">
      <c r="A230" s="141" t="str">
        <f>CO2eq!A400</f>
        <v>4.D.1.</v>
      </c>
      <c r="B230" s="141" t="str">
        <f>CO2eq!B400</f>
        <v>Humedales que permanecen como tales</v>
      </c>
      <c r="C230" s="94">
        <f>CO2eq!AE400</f>
        <v>0</v>
      </c>
      <c r="D230" s="94">
        <f t="shared" si="3"/>
        <v>0</v>
      </c>
    </row>
    <row r="231" spans="1:4" x14ac:dyDescent="0.25">
      <c r="A231" s="142" t="str">
        <f>CO2eq!A401</f>
        <v>4.D.2.</v>
      </c>
      <c r="B231" s="142" t="str">
        <f>CO2eq!B401</f>
        <v>Tierras convertidas en humedales</v>
      </c>
      <c r="C231" s="33">
        <f>CO2eq!AE401</f>
        <v>0</v>
      </c>
      <c r="D231" s="94">
        <f t="shared" si="3"/>
        <v>0</v>
      </c>
    </row>
    <row r="232" spans="1:4" x14ac:dyDescent="0.25">
      <c r="A232" s="141" t="str">
        <f>CO2eq!A408</f>
        <v>4.E.1.</v>
      </c>
      <c r="B232" s="141" t="str">
        <f>CO2eq!B408</f>
        <v>Asentamientos que permanecen como tales</v>
      </c>
      <c r="C232" s="94">
        <f>CO2eq!AE408</f>
        <v>0</v>
      </c>
      <c r="D232" s="94">
        <f t="shared" si="3"/>
        <v>0</v>
      </c>
    </row>
    <row r="233" spans="1:4" x14ac:dyDescent="0.25">
      <c r="A233" s="142" t="str">
        <f>CO2eq!A409</f>
        <v>4.E.2.</v>
      </c>
      <c r="B233" s="142" t="str">
        <f>CO2eq!B409</f>
        <v>Tierras convertidas en asentamientos</v>
      </c>
      <c r="C233" s="33">
        <f>CO2eq!AE409</f>
        <v>0</v>
      </c>
      <c r="D233" s="94">
        <f t="shared" si="3"/>
        <v>0</v>
      </c>
    </row>
    <row r="234" spans="1:4" x14ac:dyDescent="0.25">
      <c r="A234" s="141" t="str">
        <f>CO2eq!A416</f>
        <v>4.F.1.</v>
      </c>
      <c r="B234" s="141" t="str">
        <f>CO2eq!B416</f>
        <v>Otras tierras que permanecen como tales</v>
      </c>
      <c r="C234" s="94">
        <f>CO2eq!AE416</f>
        <v>0</v>
      </c>
      <c r="D234" s="94">
        <f t="shared" si="3"/>
        <v>0</v>
      </c>
    </row>
    <row r="235" spans="1:4" x14ac:dyDescent="0.25">
      <c r="A235" s="142" t="str">
        <f>CO2eq!A417</f>
        <v>4.F.2.</v>
      </c>
      <c r="B235" s="142" t="str">
        <f>CO2eq!B417</f>
        <v>Tierras convertidas en otras tierras</v>
      </c>
      <c r="C235" s="33">
        <f>CO2eq!AE417</f>
        <v>0</v>
      </c>
      <c r="D235" s="94">
        <f t="shared" si="3"/>
        <v>0</v>
      </c>
    </row>
    <row r="236" spans="1:4" x14ac:dyDescent="0.25">
      <c r="A236" s="141" t="str">
        <f>CO2eq!A423</f>
        <v>4.G.</v>
      </c>
      <c r="B236" s="141" t="str">
        <f>CO2eq!B423</f>
        <v>Productos de madera recolectada</v>
      </c>
      <c r="C236" s="94">
        <f>CO2eq!AE423</f>
        <v>0</v>
      </c>
      <c r="D236" s="94">
        <f t="shared" si="3"/>
        <v>0</v>
      </c>
    </row>
    <row r="237" spans="1:4" x14ac:dyDescent="0.25">
      <c r="A237" s="141" t="str">
        <f>CO2eq!A424</f>
        <v>4.H.</v>
      </c>
      <c r="B237" s="141" t="str">
        <f>CO2eq!B424</f>
        <v>Otros (sírvase especificar)</v>
      </c>
      <c r="C237" s="94">
        <f>CO2eq!AE424</f>
        <v>0</v>
      </c>
      <c r="D237" s="94">
        <f t="shared" si="3"/>
        <v>0</v>
      </c>
    </row>
    <row r="238" spans="1:4" x14ac:dyDescent="0.25">
      <c r="A238" s="142" t="str">
        <f>CO2eq!A426</f>
        <v>5.A.</v>
      </c>
      <c r="B238" s="142" t="str">
        <f>CO2eq!B426</f>
        <v>Disposición de residuos sólidos</v>
      </c>
      <c r="C238" s="33">
        <f>CO2eq!AE426</f>
        <v>36.123145406723573</v>
      </c>
      <c r="D238" s="94">
        <f t="shared" si="3"/>
        <v>36.123145406723573</v>
      </c>
    </row>
    <row r="239" spans="1:4" x14ac:dyDescent="0.25">
      <c r="A239" s="141" t="str">
        <f>CO2eq!A430</f>
        <v>5.B.</v>
      </c>
      <c r="B239" s="141" t="str">
        <f>CO2eq!B430</f>
        <v>Tratamiento biológico de residuos sólidos</v>
      </c>
      <c r="C239" s="94">
        <f>CO2eq!AE430</f>
        <v>0</v>
      </c>
      <c r="D239" s="94">
        <f t="shared" si="3"/>
        <v>0</v>
      </c>
    </row>
    <row r="240" spans="1:4" x14ac:dyDescent="0.25">
      <c r="A240" s="141" t="str">
        <f>CO2eq!A432</f>
        <v>5.C.1.</v>
      </c>
      <c r="B240" s="141" t="str">
        <f>CO2eq!B432</f>
        <v>Incineración de residuos</v>
      </c>
      <c r="C240" s="94">
        <f>CO2eq!AE432</f>
        <v>4.7776635000000003E-4</v>
      </c>
      <c r="D240" s="94">
        <f t="shared" si="3"/>
        <v>4.7776635000000003E-4</v>
      </c>
    </row>
    <row r="241" spans="1:4" x14ac:dyDescent="0.25">
      <c r="A241" s="141" t="str">
        <f>CO2eq!A433</f>
        <v>5.C.2.</v>
      </c>
      <c r="B241" s="141" t="str">
        <f>CO2eq!B433</f>
        <v>Incineración abierta de residuos</v>
      </c>
      <c r="C241" s="94">
        <f>CO2eq!AE433</f>
        <v>0.55677413425934674</v>
      </c>
      <c r="D241" s="94">
        <f t="shared" si="3"/>
        <v>0.55677413425934674</v>
      </c>
    </row>
    <row r="242" spans="1:4" x14ac:dyDescent="0.25">
      <c r="A242" s="141" t="str">
        <f>CO2eq!A435</f>
        <v>5.D.1.</v>
      </c>
      <c r="B242" s="141" t="str">
        <f>CO2eq!B435</f>
        <v>Tratamiento y descarga de aguas residuales domésticas</v>
      </c>
      <c r="C242" s="94">
        <f>CO2eq!AE435</f>
        <v>15.363833352219936</v>
      </c>
      <c r="D242" s="94">
        <f t="shared" si="3"/>
        <v>15.363833352219936</v>
      </c>
    </row>
    <row r="243" spans="1:4" x14ac:dyDescent="0.25">
      <c r="A243" s="141" t="str">
        <f>CO2eq!A436</f>
        <v>5.D.2.</v>
      </c>
      <c r="B243" s="141" t="str">
        <f>CO2eq!B436</f>
        <v>Tratamiento y descarga de aguas residuales industriales</v>
      </c>
      <c r="C243" s="94">
        <f>CO2eq!AE436</f>
        <v>1.2270145075615757</v>
      </c>
      <c r="D243" s="94">
        <f t="shared" si="3"/>
        <v>1.2270145075615757</v>
      </c>
    </row>
    <row r="244" spans="1:4" x14ac:dyDescent="0.25">
      <c r="A244" s="141" t="str">
        <f>CO2eq!A437</f>
        <v>5.E.</v>
      </c>
      <c r="B244" s="141" t="str">
        <f>CO2eq!B437</f>
        <v>Otros</v>
      </c>
      <c r="C244" s="94">
        <f>CO2eq!AE437</f>
        <v>0</v>
      </c>
      <c r="D244" s="94">
        <f t="shared" si="3"/>
        <v>0</v>
      </c>
    </row>
    <row r="245" spans="1:4" x14ac:dyDescent="0.25">
      <c r="A245" s="94" t="str">
        <f>'GPC alcances 2018'!B36</f>
        <v xml:space="preserve">I.1 </v>
      </c>
      <c r="B245" s="94" t="str">
        <f>'GPC alcances 2018'!C36</f>
        <v>Edificios residenciales (electricidad)</v>
      </c>
      <c r="C245" s="94">
        <f>'GPC alcances 2018'!K36</f>
        <v>94.931302302190986</v>
      </c>
      <c r="D245" s="94">
        <f t="shared" si="3"/>
        <v>94.931302302190986</v>
      </c>
    </row>
    <row r="246" spans="1:4" x14ac:dyDescent="0.25">
      <c r="A246" s="94" t="str">
        <f>'GPC alcances 2018'!B37</f>
        <v>I.2</v>
      </c>
      <c r="B246" s="94" t="str">
        <f>'GPC alcances 2018'!C37</f>
        <v>Edificios/instalaciones comerciales e institucionales (electricidad)</v>
      </c>
      <c r="C246" s="94">
        <f>'GPC alcances 2018'!K37</f>
        <v>77.554102337008018</v>
      </c>
      <c r="D246" s="94">
        <f t="shared" si="3"/>
        <v>77.554102337008018</v>
      </c>
    </row>
    <row r="247" spans="1:4" x14ac:dyDescent="0.25">
      <c r="A247" s="94" t="str">
        <f>'GPC alcances 2018'!B38</f>
        <v>I.3</v>
      </c>
      <c r="B247" s="94" t="str">
        <f>'GPC alcances 2018'!C38</f>
        <v>Industrias manufactureras y de la construcción (electricidad)</v>
      </c>
      <c r="C247" s="94">
        <f>'GPC alcances 2018'!K38</f>
        <v>747.11721709331835</v>
      </c>
      <c r="D247" s="94">
        <f t="shared" si="3"/>
        <v>747.11721709331835</v>
      </c>
    </row>
    <row r="248" spans="1:4" x14ac:dyDescent="0.25">
      <c r="A248" s="94" t="str">
        <f>'GPC alcances 2018'!B39</f>
        <v>I.4</v>
      </c>
      <c r="B248" s="94" t="str">
        <f>'GPC alcances 2018'!C39</f>
        <v>Industrias energéticas (electricidad)</v>
      </c>
      <c r="C248" s="94">
        <f>'GPC alcances 2018'!K39</f>
        <v>0.60088311502026936</v>
      </c>
      <c r="D248" s="94">
        <f t="shared" si="3"/>
        <v>0.60088311502026936</v>
      </c>
    </row>
    <row r="249" spans="1:4" x14ac:dyDescent="0.25">
      <c r="A249" s="94" t="str">
        <f>'GPC alcances 2018'!B40</f>
        <v>I.4.1</v>
      </c>
      <c r="B249" s="94" t="str">
        <f>'GPC alcances 2018'!C40</f>
        <v>Otras industrias de la energía (electricidad)</v>
      </c>
      <c r="C249" s="94">
        <f>'GPC alcances 2018'!K40</f>
        <v>0</v>
      </c>
      <c r="D249" s="94">
        <f t="shared" si="3"/>
        <v>0</v>
      </c>
    </row>
    <row r="250" spans="1:4" x14ac:dyDescent="0.25">
      <c r="A250" s="94" t="str">
        <f>'GPC alcances 2018'!B41</f>
        <v>I.4.4</v>
      </c>
      <c r="B250" s="94" t="str">
        <f>'GPC alcances 2018'!C41</f>
        <v>Generación de electricidad suministrada a la red (electricidad)</v>
      </c>
      <c r="C250" s="94">
        <f>'GPC alcances 2018'!K41</f>
        <v>0.60088311502026936</v>
      </c>
      <c r="D250" s="94">
        <f t="shared" si="3"/>
        <v>0.60088311502026936</v>
      </c>
    </row>
    <row r="251" spans="1:4" x14ac:dyDescent="0.25">
      <c r="A251" s="94" t="str">
        <f>'GPC alcances 2018'!B42</f>
        <v>I.5</v>
      </c>
      <c r="B251" s="94" t="str">
        <f>'GPC alcances 2018'!C42</f>
        <v>Actividades agrícolas, de silvicultura y de pesca (electricidad)</v>
      </c>
      <c r="C251" s="94">
        <f>'GPC alcances 2018'!K42</f>
        <v>9.4427257334119172</v>
      </c>
      <c r="D251" s="94">
        <f t="shared" si="3"/>
        <v>9.4427257334119172</v>
      </c>
    </row>
    <row r="252" spans="1:4" x14ac:dyDescent="0.25">
      <c r="A252" s="94" t="str">
        <f>'GPC alcances 2018'!B44</f>
        <v>II.1</v>
      </c>
      <c r="B252" s="94" t="str">
        <f>'GPC alcances 2018'!C44</f>
        <v>Transporte por carretera (electricidad)</v>
      </c>
      <c r="C252" s="94">
        <f>'GPC alcances 2018'!K44</f>
        <v>0</v>
      </c>
      <c r="D252" s="94">
        <f t="shared" si="3"/>
        <v>0</v>
      </c>
    </row>
    <row r="253" spans="1:4" x14ac:dyDescent="0.25">
      <c r="A253" s="94" t="str">
        <f>'GPC alcances 2018'!B45</f>
        <v>II.2</v>
      </c>
      <c r="B253" s="94" t="str">
        <f>'GPC alcances 2018'!C45</f>
        <v>Ferroviario (electricidad)</v>
      </c>
      <c r="C253" s="94">
        <f>'GPC alcances 2018'!K45</f>
        <v>0</v>
      </c>
      <c r="D253" s="94">
        <f t="shared" si="3"/>
        <v>0</v>
      </c>
    </row>
    <row r="254" spans="1:4" x14ac:dyDescent="0.25">
      <c r="A254" s="94" t="str">
        <f>'GPC alcances 2018'!B46</f>
        <v>II.3</v>
      </c>
      <c r="B254" s="94" t="str">
        <f>'GPC alcances 2018'!C46</f>
        <v>Transporte marítimo (electricidad)</v>
      </c>
      <c r="C254" s="94">
        <f>'GPC alcances 2018'!K46</f>
        <v>0</v>
      </c>
      <c r="D254" s="94">
        <f t="shared" si="3"/>
        <v>0</v>
      </c>
    </row>
  </sheetData>
  <conditionalFormatting sqref="A133:C133 A214:C214 A238:C238 A144:C144">
    <cfRule type="cellIs" dxfId="16" priority="17" operator="lessThan">
      <formula>0</formula>
    </cfRule>
  </conditionalFormatting>
  <conditionalFormatting sqref="C235 C233 C231 C229 C227 C215 C207">
    <cfRule type="cellIs" dxfId="15" priority="16" operator="lessThan">
      <formula>0</formula>
    </cfRule>
  </conditionalFormatting>
  <conditionalFormatting sqref="C205">
    <cfRule type="cellIs" dxfId="14" priority="14" operator="lessThan">
      <formula>0</formula>
    </cfRule>
  </conditionalFormatting>
  <conditionalFormatting sqref="C206">
    <cfRule type="cellIs" dxfId="13" priority="15" operator="lessThan">
      <formula>0</formula>
    </cfRule>
  </conditionalFormatting>
  <conditionalFormatting sqref="C165">
    <cfRule type="cellIs" dxfId="12" priority="11" operator="lessThan">
      <formula>0</formula>
    </cfRule>
  </conditionalFormatting>
  <conditionalFormatting sqref="C135">
    <cfRule type="cellIs" dxfId="11" priority="13" operator="lessThan">
      <formula>0</formula>
    </cfRule>
  </conditionalFormatting>
  <conditionalFormatting sqref="C146">
    <cfRule type="cellIs" dxfId="10" priority="12" operator="lessThan">
      <formula>0</formula>
    </cfRule>
  </conditionalFormatting>
  <conditionalFormatting sqref="C188">
    <cfRule type="cellIs" dxfId="9" priority="10" operator="lessThan">
      <formula>0</formula>
    </cfRule>
  </conditionalFormatting>
  <conditionalFormatting sqref="C189">
    <cfRule type="cellIs" dxfId="8" priority="9" operator="lessThan">
      <formula>0</formula>
    </cfRule>
  </conditionalFormatting>
  <conditionalFormatting sqref="A235:B235 A233:B233 A231:B231 A229:B229 A227:B227 A215:B215 A207:B207">
    <cfRule type="cellIs" dxfId="7" priority="8" operator="lessThan">
      <formula>0</formula>
    </cfRule>
  </conditionalFormatting>
  <conditionalFormatting sqref="A205:B205">
    <cfRule type="cellIs" dxfId="6" priority="6" operator="lessThan">
      <formula>0</formula>
    </cfRule>
  </conditionalFormatting>
  <conditionalFormatting sqref="A206:B206">
    <cfRule type="cellIs" dxfId="5" priority="7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Cornejo Guajardo</dc:creator>
  <cp:lastModifiedBy>funcionario</cp:lastModifiedBy>
  <cp:revision/>
  <dcterms:created xsi:type="dcterms:W3CDTF">2014-12-15T15:20:37Z</dcterms:created>
  <dcterms:modified xsi:type="dcterms:W3CDTF">2021-05-31T17:25:39Z</dcterms:modified>
</cp:coreProperties>
</file>